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11760" firstSheet="13" activeTab="0"/>
  </bookViews>
  <sheets>
    <sheet name="Chiffres_cles_par_habitat" sheetId="1" r:id="rId1"/>
    <sheet name="Légende_fiche_enjeux_habitat" sheetId="2" r:id="rId2"/>
    <sheet name="Synthese_note_tous_habitats" sheetId="3" r:id="rId3"/>
    <sheet name="Detail_note_critere_B" sheetId="4" r:id="rId4"/>
    <sheet name="Detail_note_critere_D" sheetId="5" r:id="rId5"/>
    <sheet name="Habitats_declines" sheetId="6" r:id="rId6"/>
    <sheet name="Modele_fiche_enjeux_habitat" sheetId="7" r:id="rId7"/>
    <sheet name="Fiche_enjeux_1210" sheetId="8" r:id="rId8"/>
    <sheet name="Fiche_enjeux_1220" sheetId="9" r:id="rId9"/>
    <sheet name="Fiche_enjeux_1230" sheetId="10" r:id="rId10"/>
    <sheet name="Fiche_enjeux_2110" sheetId="11" r:id="rId11"/>
    <sheet name="Fiche_enjeux_2120" sheetId="12" r:id="rId12"/>
    <sheet name="Fiche_enjeux_4030" sheetId="13" r:id="rId13"/>
    <sheet name="Fiche_enjeux_4040" sheetId="14" r:id="rId14"/>
    <sheet name="Fiche_enjeux_6430" sheetId="15" r:id="rId15"/>
    <sheet name="Fiche_enjeux_9180" sheetId="16" r:id="rId16"/>
  </sheets>
  <definedNames>
    <definedName name="_xlnm.Print_Area" localSheetId="0">'Chiffres_cles_par_habitat'!$A$1:$N$17</definedName>
    <definedName name="_xlnm.Print_Area" localSheetId="5">'Habitats_declines'!$A$1:$B$11</definedName>
    <definedName name="_xlnm.Print_Area" localSheetId="1">'Légende_fiche_enjeux_habitat'!$A$1:$J$39</definedName>
  </definedNames>
  <calcPr fullCalcOnLoad="1"/>
</workbook>
</file>

<file path=xl/sharedStrings.xml><?xml version="1.0" encoding="utf-8"?>
<sst xmlns="http://schemas.openxmlformats.org/spreadsheetml/2006/main" count="489" uniqueCount="238">
  <si>
    <t xml:space="preserve">Nombre de pieds  au sein des ZSC bretonnes </t>
  </si>
  <si>
    <t>Ajouter le nombre de pied de la nouvelle localité découverte en 2015</t>
  </si>
  <si>
    <t>Nombre d'individu dans le site Natura 2000 Ile de Groix (nombre max contacté pour l'agrion)</t>
  </si>
  <si>
    <t>Nombre de ZSC dans lesquelles cette espèce été inventoriée en Bretagne</t>
  </si>
  <si>
    <r>
      <t>1044 Agrion de Mercure (</t>
    </r>
    <r>
      <rPr>
        <i/>
        <sz val="10"/>
        <color indexed="8"/>
        <rFont val="Trebuchet MS"/>
        <family val="2"/>
      </rPr>
      <t>Coenagrion mercuriale</t>
    </r>
    <r>
      <rPr>
        <sz val="10"/>
        <color indexed="8"/>
        <rFont val="Trebuchet MS"/>
        <family val="2"/>
      </rPr>
      <t>)</t>
    </r>
  </si>
  <si>
    <r>
      <t>1304 Grand rhinolophe (</t>
    </r>
    <r>
      <rPr>
        <i/>
        <sz val="10"/>
        <color indexed="8"/>
        <rFont val="Trebuchet MS"/>
        <family val="2"/>
      </rPr>
      <t>Rhinolophus ferrumequinum</t>
    </r>
    <r>
      <rPr>
        <sz val="10"/>
        <color indexed="8"/>
        <rFont val="Trebuchet MS"/>
        <family val="2"/>
      </rPr>
      <t>)</t>
    </r>
  </si>
  <si>
    <t>4040-1*- Landes littorales thermophiles et atlantiques à Erica vagans</t>
  </si>
  <si>
    <t>4040* Landes sèches atlantiques littorales à Erica vagans</t>
  </si>
  <si>
    <t>9180* Forêts de pentes, éboulis ou ravins du Tilio-Acerion</t>
  </si>
  <si>
    <t>Tableau de synthèse des enjeux par habitat d'intérêt communautaire</t>
  </si>
  <si>
    <t>Tableau de détail de la notation du critère B</t>
  </si>
  <si>
    <t>Tableau de détail de la notation du critère D</t>
  </si>
  <si>
    <t>Habitats déclinés présents sur le site Natura 2000 "Ile de Groix"</t>
  </si>
  <si>
    <t>Nom de l'habitat</t>
  </si>
  <si>
    <t>Nom des habitats déclinés</t>
  </si>
  <si>
    <r>
      <t>1850 Oseille des rochers (</t>
    </r>
    <r>
      <rPr>
        <i/>
        <sz val="10"/>
        <color indexed="8"/>
        <rFont val="Trebuchet MS"/>
        <family val="2"/>
      </rPr>
      <t>Rumex rupestris</t>
    </r>
    <r>
      <rPr>
        <sz val="10"/>
        <color indexed="8"/>
        <rFont val="Trebuchet MS"/>
        <family val="2"/>
      </rPr>
      <t>)</t>
    </r>
  </si>
  <si>
    <r>
      <t>1810 Trichomanès remarquable (</t>
    </r>
    <r>
      <rPr>
        <i/>
        <sz val="10"/>
        <color indexed="8"/>
        <rFont val="Trebuchet MS"/>
        <family val="2"/>
      </rPr>
      <t>Trichomanès speciosum</t>
    </r>
    <r>
      <rPr>
        <sz val="10"/>
        <color indexed="8"/>
        <rFont val="Trebuchet MS"/>
        <family val="2"/>
      </rPr>
      <t>)</t>
    </r>
  </si>
  <si>
    <t>Nombre de ZSC en France dans lequels cet habitat a été inventorié</t>
  </si>
  <si>
    <t>Nombre de ZSC en Bretagne dans lequels cet habitat a été inventorié</t>
  </si>
  <si>
    <t>Nombre de ZSC dans la région biogéograhique atlantique française dans lequels cet habitat a été inventorié</t>
  </si>
  <si>
    <t>Proportion de ZSC en Bretagne par rapport au nombre de ZSC en Europe ayant inventorié cet habitat</t>
  </si>
  <si>
    <t>Proportion de ZSC en Bretagne par rapport au nombre de ZSC en France ayant inventorié cet habitat</t>
  </si>
  <si>
    <r>
      <t xml:space="preserve">Proportion de ZSC en Bretagne par rapport au nombre de ZSC en dans la </t>
    </r>
    <r>
      <rPr>
        <b/>
        <sz val="10"/>
        <rFont val="Trebuchet MS"/>
        <family val="2"/>
      </rPr>
      <t>région biogéographique antlantique française ay</t>
    </r>
    <r>
      <rPr>
        <b/>
        <sz val="10"/>
        <color indexed="8"/>
        <rFont val="Trebuchet MS"/>
        <family val="2"/>
      </rPr>
      <t>ant inventorié cet habitat</t>
    </r>
  </si>
  <si>
    <t>Surface de l'habitat cartographiée au sein des ZSC bretonnes (en Ha)</t>
  </si>
  <si>
    <t>% des ZSC en Europe ayant inventorié cet habitat</t>
  </si>
  <si>
    <r>
      <t xml:space="preserve">Nombre de ZSC à l'échelle européenne dans lequels cet habitat a été inventorié </t>
    </r>
    <r>
      <rPr>
        <i/>
        <sz val="10"/>
        <color indexed="8"/>
        <rFont val="Trebuchet MS"/>
        <family val="2"/>
      </rPr>
      <t>(attention différence de taille de site en fonction des pays à l'échelle européenne - Petits sites en France)</t>
    </r>
  </si>
  <si>
    <t>??</t>
  </si>
  <si>
    <t>Nombre de ZSC en France dans lesquelles cette espèce été inventoriée</t>
  </si>
  <si>
    <t>Nombre de ZSC dans la région biogéograhique atlantique française dans lesquelles cette espèce été inventoriée</t>
  </si>
  <si>
    <t>Donnée non disponible</t>
  </si>
  <si>
    <t xml:space="preserve">Nombre de stations (localité) au sein des ZSC bretonnes </t>
  </si>
  <si>
    <t>Nombre de stations (localité) au sein du site Natura 2000 "Ile de Groix"</t>
  </si>
  <si>
    <t>% des stations de l'espèces dans le site Natura 2000 "Ile de Groix" relatif au nombre de station au sein des ZSC bretonnes</t>
  </si>
  <si>
    <t>Rôle majeur de la Bretagne à l'échelle européenne</t>
  </si>
  <si>
    <t xml:space="preserve">Rôle majeur de la Bretagne à l'échelle de la France métropolitaine </t>
  </si>
  <si>
    <t>A : Rôle de la région Bretagne pour la conservation de cet habitat à différentes échelles (nombre de sites)</t>
  </si>
  <si>
    <t>Rôle majeur de la Bretagne à l'échelle de la région biogéographique atlantique française</t>
  </si>
  <si>
    <t>Enjeux fort</t>
  </si>
  <si>
    <t>Enjeux modéré</t>
  </si>
  <si>
    <t>Forte</t>
  </si>
  <si>
    <t>Très Forte</t>
  </si>
  <si>
    <t>Non significative</t>
  </si>
  <si>
    <t>Habitat globalement non dégradé</t>
  </si>
  <si>
    <t>Non significative &lt;2%</t>
  </si>
  <si>
    <t>Majeure &gt;50%</t>
  </si>
  <si>
    <t>Habitats déclinés</t>
  </si>
  <si>
    <t>Habitats génériques</t>
  </si>
  <si>
    <t>1210 Végétation annuelle des laisses de mer</t>
  </si>
  <si>
    <t>Habitat peu commun en Europe : présent sur tout le littoral européen mais que littoral</t>
  </si>
  <si>
    <t>Habitat relativement fréquent en Europe : Occurrence sur la moitié du territoire européen</t>
  </si>
  <si>
    <t>Habitat relativement fréquent en Europe : Occurrence sur la moitier du territoire européen</t>
  </si>
  <si>
    <t>Habitat rare en Europe : absent de la partie méditérannéenne et d'une partie de la façade littorale</t>
  </si>
  <si>
    <t>Habitat rare en Europe : sur moins d'un tier du littoral européen</t>
  </si>
  <si>
    <t xml:space="preserve">Habitat peu commun en Europe : Presque sur tout le littoral européen mais que littoral. </t>
  </si>
  <si>
    <t xml:space="preserve">1220-1 - Végétation des hauts de cordons de galets </t>
  </si>
  <si>
    <t xml:space="preserve">1210-1 - Laisses de mer sur substrat sableux à vaseux des côtes Manche-Atlantique et mer du Nord </t>
  </si>
  <si>
    <t>1230-1 - Végétation des fissures des rochers eu-atlantiques à nord-atlantiques , 1230-2 - Végétation des fissures des rochers thermo-atlantiques , 1230-3 - Pelouses aérohalines sur falaises cristallines et marno-calcaires , 1230-5 - Pelouses hygrophiles des bas de falaise , 1230-6 - Pelouses rases sur dalles et affleurements rocheux des contacts pelouses aérohalines-landes</t>
  </si>
  <si>
    <t xml:space="preserve">2110-1 - Dunes mobiles embryonnaires atlantiques </t>
  </si>
  <si>
    <t xml:space="preserve">2120-1 - Dunes mobiles à Ammophila arenaria subsp. arenaria des côtes atlantiques </t>
  </si>
  <si>
    <t xml:space="preserve">6430-4 pot. - Mégaphorbiaies eutrophes des eaux douces </t>
  </si>
  <si>
    <t xml:space="preserve">4030-2 - Landes atlantiques littorales sur sol assez profond </t>
  </si>
  <si>
    <t>9180-1*- Ormaies-frênaies de ravin, atlantiques à gouet d'Italie</t>
  </si>
  <si>
    <t>Méthodologie pour la définition des enjeux de conservation des habitats d'intérêt communautaire terrestres du site Natura 20000 "Ile de Groix"
(N.B : Méthode inspirée de la méthode "Languedoc Roussillon" adaptée à la région Bretagne)</t>
  </si>
  <si>
    <t>Rôle mineur de la Bretagne pour la conservation de l'habitat dans son aire</t>
  </si>
  <si>
    <t>Rôle majeur de la Bretagne pour la conservation de l'habitat à l'échelle européenne (CE) : La région abrite plus de 10% des ZSC désignés pour cet habitat à l'échelle européenne et/ou plus de 40% des sites désignés en France</t>
  </si>
  <si>
    <t>Rôle majeur de la Bretagne pour la conservation de l'habitat à l'échelle de la France métropolitaine :  La région abrite 20% à 40% des ZSC désignés pour cet habitat en France</t>
  </si>
  <si>
    <t>Rôle majeur de la Bretagne pour la conservation de cet habitat à l'échelle de la région biogéographique atlantique française : La région Bretagne abrite &gt; 40% des ZSC désignés pour l'habitat à l'échelle biogéographique atlantique française</t>
  </si>
  <si>
    <t>Rôle mineur de la Bretagne pour la conservation de l'habitat dans son aire : la région Bretagne joue un faible rôle pour la conservation de l'habitat à l'échelle de  la région biogéographique en France (à dire d'expert, CF. Méthodologie régionale)</t>
  </si>
  <si>
    <r>
      <rPr>
        <sz val="10"/>
        <color indexed="8"/>
        <rFont val="Trebuchet MS"/>
        <family val="2"/>
      </rPr>
      <t>% calculé à partir du nombre de ZSC  terrestre en France et en Bretagne . Source : base Natura 2000 Europe (base FSD) - téléchargement du 19/05/2016 &amp; BIG habitats/FSD Bretagne.</t>
    </r>
    <r>
      <rPr>
        <i/>
        <sz val="10"/>
        <color indexed="8"/>
        <rFont val="Trebuchet MS"/>
        <family val="2"/>
      </rPr>
      <t xml:space="preserve">
Les seuils de ce critère pourront être adapté  au niveau régional au regard de la surface relative  (6,17%) de la Bretagne (34 023 km²) / France métropolitaine (551 500 km²).</t>
    </r>
  </si>
  <si>
    <t>% de la surface de l'habitat présent en Bretagne relatif à la surface total des habitats d'intérêt communautaire sein du réseau des sites Natura 2000 Breton</t>
  </si>
  <si>
    <t>Large : 7 régions biogéographiques (atlantique et méditéranéenne) + repartition azonale</t>
  </si>
  <si>
    <r>
      <t xml:space="preserve">Proportion de site Natura 2000 en Bretagne par rapport au nombre de site en dans la </t>
    </r>
    <r>
      <rPr>
        <b/>
        <sz val="10"/>
        <rFont val="Trebuchet MS"/>
        <family val="2"/>
      </rPr>
      <t>région biogéographique antlantique française ay</t>
    </r>
    <r>
      <rPr>
        <b/>
        <sz val="10"/>
        <color indexed="8"/>
        <rFont val="Trebuchet MS"/>
        <family val="2"/>
      </rPr>
      <t>ant inventorié cet habitat</t>
    </r>
  </si>
  <si>
    <t>Habitat relativement fréquent en Europe</t>
  </si>
  <si>
    <t>Entre 0,5 % et 2%</t>
  </si>
  <si>
    <t>entre 2% et 5 %</t>
  </si>
  <si>
    <t>Habitat fréquent en Europe (pas d'exemple au sein des habitats intérêt communautaire)</t>
  </si>
  <si>
    <t>Habitat à aire de répartition peu étendue, limitée à une seule région biogéographique mais présente au sein de celle-ci sur un territoire assez étendu : Nombre de régions biogéographiques = 1 + bien répartie au sein de cette région biogéographique.</t>
  </si>
  <si>
    <t>Habitat à répartition restreinte : Nombre de régions biogéographiques = 1 + répartition restreinte au sein de cette région biogéographique (ex. habitat thermoatlantique).</t>
  </si>
  <si>
    <t>Habitat à aire de répartition très restreinte (habitat endémique d'un territoire restreint et contigu : Nombre de régions biogéographiques = 1 + toutes les occurrences regroupées sur un même petit territoire contigu (ex. habitat endémique d'un massif montagneux). Aucun habitat concerné en Bretagne.</t>
  </si>
  <si>
    <t>Habitat à répartition large (présent dans au moins deux régionsbiogéographiques) : Nombre de régions biogéographiques &gt;= 2 + habitat présent de manière irrégulière et discontinu au sein de son aire</t>
  </si>
  <si>
    <t>Habitat à aire de répartition très large (présent dans un grand nombre des régions biogéographiques) : Nombre de régions biogéographiques &gt; 4 (au total : 9 régions biogéographiques en Europe, dont 3 de petite taille) + répartition large et homogène sur l'ensemble de son aire</t>
  </si>
  <si>
    <t>B2 : Amplitude écologique.  Type de contraintes exigées pour la présence de l'habitat : 
Trophie : clairement lié à un seul niveau de trophie ; Littoral/intérieur ; Humidite : zone humide ou sèche. 3xoui = étroit ; 2xoui = modéré ; 1xoui = large)</t>
  </si>
  <si>
    <r>
      <t>B3 : Niveau d'effectif. So</t>
    </r>
    <r>
      <rPr>
        <i/>
        <sz val="10"/>
        <color indexed="8"/>
        <rFont val="Calibri"/>
        <family val="2"/>
      </rPr>
      <t>urce : source Base Natura 2000 Europe (base FSD) - téléchargement du 19/05/2016</t>
    </r>
  </si>
  <si>
    <r>
      <t xml:space="preserve">B1 : Aire de répartition. </t>
    </r>
    <r>
      <rPr>
        <i/>
        <sz val="10"/>
        <color indexed="8"/>
        <rFont val="Calibri"/>
        <family val="2"/>
      </rPr>
      <t>Source : cartes de répartition europenne (site du CTE), FSD pour nombre de régions biogéographiques.</t>
    </r>
  </si>
  <si>
    <t>2110 Dunes mobiles embryonnaires</t>
  </si>
  <si>
    <t>1230 Falaises avec végétation des côtes atlantiques et baltiques</t>
  </si>
  <si>
    <t>2120 Dunes mobiles du cordon littoral à Ammophila arenaria (dunes blanches)</t>
  </si>
  <si>
    <t>4030 Landes sèches européennes</t>
  </si>
  <si>
    <t xml:space="preserve">6430 Mégaphorbiaies hygrophiles d'ourlets planitiaires et des étages montagnard à alpin </t>
  </si>
  <si>
    <t>- manque E12 pour le calcul</t>
  </si>
  <si>
    <r>
      <rPr>
        <i/>
        <sz val="10"/>
        <color indexed="10"/>
        <rFont val="Trebuchet MS"/>
        <family val="2"/>
      </rPr>
      <t>Non communiqué</t>
    </r>
  </si>
  <si>
    <t>Très restreinte : Seulement au sud de l'angleterre, îles bretonnes et côte nord de l'Espagne - seulement une région biogéographique, &lt;1% des sites bretons (0,18%)</t>
  </si>
  <si>
    <t xml:space="preserve"> &lt; 0,5 %</t>
  </si>
  <si>
    <t>entre 5 et 25 %</t>
  </si>
  <si>
    <t>&gt; 25 %</t>
  </si>
  <si>
    <t>-1</t>
  </si>
  <si>
    <t>Large : 6 régions biogéographiques (atlantique et méditéranéenne)</t>
  </si>
  <si>
    <t>Large : 4 régions biogéographiques</t>
  </si>
  <si>
    <r>
      <t>Large : 3 régions biogéographiques (</t>
    </r>
    <r>
      <rPr>
        <i/>
        <sz val="10"/>
        <color indexed="8"/>
        <rFont val="Trebuchet MS"/>
        <family val="2"/>
      </rPr>
      <t xml:space="preserve">erreur sur doc europe ==&gt; </t>
    </r>
    <r>
      <rPr>
        <sz val="10"/>
        <color indexed="8"/>
        <rFont val="Trebuchet MS"/>
        <family val="2"/>
      </rPr>
      <t>falaise atlantique en méditérannée)</t>
    </r>
  </si>
  <si>
    <t>Large : 8 régions biogéographiques (atlantique et méditéranéenne)</t>
  </si>
  <si>
    <t>Large : 7 régions biogéographiques (atlantique et méditéranéenne)</t>
  </si>
  <si>
    <t>Habitat à ampitude écologique restreinte : habitat linéaire en lien avec un cours d'eau ou lisière forestière, condition d'hydrométrie différente</t>
  </si>
  <si>
    <t>Moyenne : littoral ou intérieur, rarement des surfaces importantes, substrat géologique variable</t>
  </si>
  <si>
    <t>Habitat très rare en Europe, très peu de localités connues : 5 localités en France (plus en Espagne)</t>
  </si>
  <si>
    <t>entre -0,6 et - 0,3</t>
  </si>
  <si>
    <t>entre - 0,3 et +0,3</t>
  </si>
  <si>
    <t>&gt; 0,3</t>
  </si>
  <si>
    <t>Tendance négative dans tous les Etats</t>
  </si>
  <si>
    <t>Large dominance de "tendance négative"</t>
  </si>
  <si>
    <t>Dominance de "tendance négative"</t>
  </si>
  <si>
    <t>Dominance de "tendance stable"</t>
  </si>
  <si>
    <t>Dominance de "tendance expansion"</t>
  </si>
  <si>
    <t>entre -1 et -0,6</t>
  </si>
  <si>
    <r>
      <t>B4 : Dynamique de l'habitat depuis les 30 dernières années.</t>
    </r>
    <r>
      <rPr>
        <i/>
        <sz val="10"/>
        <color indexed="8"/>
        <rFont val="Calibri"/>
        <family val="2"/>
      </rPr>
      <t xml:space="preserve"> Moyenne des tendances du rapportage national pour la région biogéographique atlantique à l'union européenne (</t>
    </r>
    <r>
      <rPr>
        <sz val="10"/>
        <color indexed="8"/>
        <rFont val="Calibri"/>
        <family val="2"/>
      </rPr>
      <t>Source : site internet du Centre thématique européen http://bd.eionet.europa.eu/article17/reports2012/habitat/summary/</t>
    </r>
    <r>
      <rPr>
        <i/>
        <sz val="10"/>
        <color indexed="8"/>
        <rFont val="Calibri"/>
        <family val="2"/>
      </rPr>
      <t>). B4 = ("Nb pays tendence +"+"Nb pays tendence = "-"Nb pays tendence -"/ "Nb pays total".</t>
    </r>
  </si>
  <si>
    <t>Habitat rare en Europe</t>
  </si>
  <si>
    <t>Habitat peu commun en Europe</t>
  </si>
  <si>
    <t>N.B :Préférer l'utilisation des listes rouge plutôt que les espèces protégées</t>
  </si>
  <si>
    <t>Rôle majeur de l'habitat = présence d'espèces à très forte valeur patrimoniale (espèces d'intérêt communautaire et espèces classées "CR", "EN" et "VU" dans les listes rouge nationale 2012 ou régionale 2015)</t>
  </si>
  <si>
    <t>Rôle important de l'habitat = présence d'espèces protégée  et espèces classées "NT" dans les listes rouge nationale 2012 ou régionale 2015 et/ ou forte diversité faunistique</t>
  </si>
  <si>
    <t>Rôle majeur de l'habitat = présence d'espèces à très forte valeur patrimoniale : espèces d'intérêt communautaire et espèces classées "CR", "EN" et "VU" dans les listes rouge nationale 2012 ou régionale 2015)</t>
  </si>
  <si>
    <t>Rôle important de l'habitat = présence d'espèces protégée  et espèces classées "NT" dans les listes rouge nationale 2012 ou régionale 2015 et/ou forte diversité floristique</t>
  </si>
  <si>
    <t>Calcul de la note D = somme des 5 critères (D1 à D5) : D1 : Statut européen ; D2 : État de dégradation ; D3 : Représentativité spatiale ; D4 : Flore patrimoniale ;
D5 : Faune patrimoniale.
CF. détail de critère dans tableau "Note critère D".</t>
  </si>
  <si>
    <t>Calcul de la note B = moyenne des 4 critères (B1, B2, B3, B4), arrondie à l'unité à l'échelle supérieur :
B1 : Aire de répartition de l'habitat à l'échelle de l'Union Européenne
B2 : Amplitude écologique de l'habitat
B3 : Niveau d'effectif (Rareté/abondance)
B4 : Dynamique de l'habitat à l'échelle européenne. 
Si le  critère n'est pas renseigné, noter par 2 (= valeur moyenne). CF. détail de critère dans tableau "Note critère B".</t>
  </si>
  <si>
    <t>Habitat qui ne peut plus assurer son rôle écologique en lien avec sa dégradation (fragemntation, absence d'espèce typique…) ou rôle de l'habitat inconnu.</t>
  </si>
  <si>
    <t>Importante</t>
  </si>
  <si>
    <t>Utilisation de la moyenne des états de conservation de la cartographie des habitats du site (= à l'état de dégradation moyen) : D2 = (3 x "Surface Bon état" + 2 x "Surface Etat moyen" + 1 x " Surface Mauvais état") / Surface totale</t>
  </si>
  <si>
    <t>A compléter</t>
  </si>
  <si>
    <t>A completer</t>
  </si>
  <si>
    <t>1220 Végétation vivace des rivages de galets</t>
  </si>
  <si>
    <t>II : Responsabilité de ce site Natura 2000 pour la conservation de cet habitat</t>
  </si>
  <si>
    <t>C : Importance du site Natura 2000 par rapport à la région Bretagne pour cet habitat (surface)</t>
  </si>
  <si>
    <t>D : Valeur patrimoniale de l'habitat au sein du site Natura 2000</t>
  </si>
  <si>
    <t>I =  A+B</t>
  </si>
  <si>
    <t>Critères en lien avec la responsabilité relative du site Natura 2000 pour la conservation de cet habitats à différentes échelles au sein du réseau Natura 2000</t>
  </si>
  <si>
    <t>Notation des enjeux</t>
  </si>
  <si>
    <t>Critères en lien avec la valeur qualitative intrinsecte de l'habitat sans notion de comparaison relative</t>
  </si>
  <si>
    <t>Enjeux modéré à l'échelle régional pour l'habitat</t>
  </si>
  <si>
    <t>Enjeux faible à l'échelle régional pour l'habitat</t>
  </si>
  <si>
    <t>II = I+C</t>
  </si>
  <si>
    <t>Point attribué en fonction % de la surface de l'habitat présent dans le site Natura 2000 "Ile de Groix" relatif à la surface de cet habitat au sein du réseau des sites Natura 2000 Breton (Source BIG Habitat CBNB - mai 2016)</t>
  </si>
  <si>
    <t>III : Enjeux patrimonial de conservation de l'habitat au sein de ce site Natura 2000</t>
  </si>
  <si>
    <t>III = (II x 2) + D</t>
  </si>
  <si>
    <t>D1 : Statut européen de l'habitat</t>
  </si>
  <si>
    <t>D3 : Représentativité spatiale</t>
  </si>
  <si>
    <t>D4 : Flore patrimoniale/rôle fonctionnel</t>
  </si>
  <si>
    <t>D5 : Faune patrimoniale/rôle fonctionnel</t>
  </si>
  <si>
    <t>B1 : Aire de répartition de l'habitat à l'échelle de l'union européenne</t>
  </si>
  <si>
    <t>B2 : Amplitude écologique de l'habitat</t>
  </si>
  <si>
    <t>B3 : Niveau d'effectif (Rareté/abondance)</t>
  </si>
  <si>
    <t>B4 : Dynamique de l'habitat à l'échelle européenne</t>
  </si>
  <si>
    <t>D1 : Statut européen</t>
  </si>
  <si>
    <t>D4 : Flore patrimoniale</t>
  </si>
  <si>
    <t>D5 : Faune patrimoniale</t>
  </si>
  <si>
    <t>D2 : État de dégradation</t>
  </si>
  <si>
    <t>II = OUTIL D'AIDE A LA DECISION A L'ECHELLE REGIONALE</t>
  </si>
  <si>
    <t>III = OUTIL D'AIDE A LA DECISION A L'ECHELLE DU SITE NATURA 2000 
"ILE DE GROIX"</t>
  </si>
  <si>
    <t>Exceptionnel</t>
  </si>
  <si>
    <t xml:space="preserve">Fort </t>
  </si>
  <si>
    <t>Exceptionnelle</t>
  </si>
  <si>
    <t>Très forte</t>
  </si>
  <si>
    <t>Modérée</t>
  </si>
  <si>
    <t>&gt; ou égal à 5</t>
  </si>
  <si>
    <t>&gt; ou égal à 7</t>
  </si>
  <si>
    <t>&gt; ou égal à 9</t>
  </si>
  <si>
    <t>&gt; ou égal à 12</t>
  </si>
  <si>
    <t>&lt; 5</t>
  </si>
  <si>
    <t>Habitats globalement non dégradé</t>
  </si>
  <si>
    <t>Habitat moyennement dégradé</t>
  </si>
  <si>
    <t>Habitat fortement dégradé</t>
  </si>
  <si>
    <t>Entre 2,5 et 3  = 3</t>
  </si>
  <si>
    <t>Entre 1,5 et 2,5 = 2</t>
  </si>
  <si>
    <t xml:space="preserve">Entre 1 et 1 ,5 = 1 </t>
  </si>
  <si>
    <t>% de la surface de l'habitat présent dans le site Natura 2000 "Ile de Groix" relatif à la surface totale des habitats au sein de ce site</t>
  </si>
  <si>
    <t>Surface de l'habitat cartographiée au sein du site Natura 2000 "Ile de Groix" (en Ha)</t>
  </si>
  <si>
    <t>Quelques chiffres clés ayant contribués à la notation</t>
  </si>
  <si>
    <t>Moyenne : habitat uniquement littoral, peut se développer en surface</t>
  </si>
  <si>
    <t>Large : autant sur le littoral qu'en intéreur, condition hydrométrique du sec au moyennement humide…</t>
  </si>
  <si>
    <t>Habitat à ampitude écologique restreinte : habitat strictement limité à une étroite frange littorale</t>
  </si>
  <si>
    <t>Moyenne : habitat uniquement littoral mais regroupant plusieurs niches écologiques différentes, peut se développer en surface</t>
  </si>
  <si>
    <t>Cortège caractéristique mais absence d'espèces à forte valeur patrimoniale</t>
  </si>
  <si>
    <t>Habitat d'intérêt communautaire prioritaire</t>
  </si>
  <si>
    <t>Présence d'une petit population l'agrion de Mercure, trop petit pour jouer un grand rôle</t>
  </si>
  <si>
    <t>Habitat d'intérêt communautaire</t>
  </si>
  <si>
    <t>Passereaux nicheurs en fort concentration, goéland nicheur</t>
  </si>
  <si>
    <t>Crave à bec rouge, oiseaux nicheurs</t>
  </si>
  <si>
    <t>Gravelot à collier interrompu, limicoles en hivernage et migration, nébrie des sables</t>
  </si>
  <si>
    <t>Calcul de la note : F = F1+F2+F3+F4+F5</t>
  </si>
  <si>
    <r>
      <t xml:space="preserve">Grande diversité des communauté végétale. </t>
    </r>
    <r>
      <rPr>
        <i/>
        <sz val="10"/>
        <color indexed="8"/>
        <rFont val="Trebuchet MS"/>
        <family val="2"/>
      </rPr>
      <t>Rumex Rupestris</t>
    </r>
    <r>
      <rPr>
        <sz val="10"/>
        <color indexed="8"/>
        <rFont val="Trebuchet MS"/>
        <family val="2"/>
      </rPr>
      <t xml:space="preserve"> IC ; </t>
    </r>
    <r>
      <rPr>
        <i/>
        <sz val="10"/>
        <color indexed="8"/>
        <rFont val="Trebuchet MS"/>
        <family val="2"/>
      </rPr>
      <t>Cuscuta planifolia</t>
    </r>
    <r>
      <rPr>
        <sz val="10"/>
        <color indexed="8"/>
        <rFont val="Trebuchet MS"/>
        <family val="2"/>
      </rPr>
      <t xml:space="preserve"> VU ; </t>
    </r>
    <r>
      <rPr>
        <i/>
        <sz val="10"/>
        <color indexed="8"/>
        <rFont val="Trebuchet MS"/>
        <family val="2"/>
      </rPr>
      <t>Daucus carota subsp. Gaudronii VU. Trichomanès remarquable IC</t>
    </r>
  </si>
  <si>
    <r>
      <t>Présence d'</t>
    </r>
    <r>
      <rPr>
        <i/>
        <sz val="10"/>
        <color indexed="8"/>
        <rFont val="Trebuchet MS"/>
        <family val="2"/>
      </rPr>
      <t>Eryngium maritimum</t>
    </r>
    <r>
      <rPr>
        <sz val="10"/>
        <color indexed="8"/>
        <rFont val="Trebuchet MS"/>
        <family val="2"/>
      </rPr>
      <t xml:space="preserve"> (panicaut) PR</t>
    </r>
  </si>
  <si>
    <r>
      <t>Cortège caractéristique et présence d'</t>
    </r>
    <r>
      <rPr>
        <i/>
        <sz val="10"/>
        <rFont val="Trebuchet MS"/>
        <family val="2"/>
      </rPr>
      <t>Erica vagans</t>
    </r>
    <r>
      <rPr>
        <sz val="10"/>
        <rFont val="Trebuchet MS"/>
        <family val="2"/>
      </rPr>
      <t xml:space="preserve"> NT</t>
    </r>
  </si>
  <si>
    <t>B3 : Niveau d'effectif. A partir de la carte européenne de répartition des sites Natura 2000 abritant cet habitat mieux si bilan européen de nombre de sites, pour le moment à dire d'expert…car chiffres du bilan européen lacunaire</t>
  </si>
  <si>
    <t>Méthode de calcul : C = A + B ; E = C + D ; G = moyenne (E ; F)</t>
  </si>
  <si>
    <t>Nombre total de site à l'échelle indiqué (mai 2016)</t>
  </si>
  <si>
    <t>-</t>
  </si>
  <si>
    <t>Légende</t>
  </si>
  <si>
    <t>0 : Nul</t>
  </si>
  <si>
    <t>I : Reponsabilité de la région Bretagne pour la conservation de l'habitat à l'échelle européenne</t>
  </si>
  <si>
    <t>Nombre de site Natura 2000 désignés en France ayant inventorié cet habitat</t>
  </si>
  <si>
    <t>Nombre de sites Natura 2000 désignés en Bretagne ayant inventorié cet habitat</t>
  </si>
  <si>
    <t>Proportion de site Natura 2000 en Bretagne par rapport au nombre de site en France ayant inventorié cet habitat</t>
  </si>
  <si>
    <t>Note</t>
  </si>
  <si>
    <t>Fort</t>
  </si>
  <si>
    <t>Surface de l'habitat au sein du réseau Natura 2000 breton</t>
  </si>
  <si>
    <t>Surface de l'habitat au sein du site Natura 2000</t>
  </si>
  <si>
    <t>% de la surface de l'habitat présent dans le site Natura 2000 "Ile de Groix" relatif à sa surface au sein du réseau des sites Natura 2000 Breton</t>
  </si>
  <si>
    <t>B : Sensibilité de l'habitat à l'échelle européenne</t>
  </si>
  <si>
    <t>4</t>
  </si>
  <si>
    <t>3</t>
  </si>
  <si>
    <t>2</t>
  </si>
  <si>
    <t>Habitat à ampitude écologique restreinte pour la Bretagne (exemple habitat linéaire : pelouse à littorelle, végétation des haut de plages et dunaires, pelouse  littorale, végétation zone humide (mare,étangs, rivière…)</t>
  </si>
  <si>
    <t>1</t>
  </si>
  <si>
    <t>Habitat a amplitude écologique large (exemple : forêt, lande)</t>
  </si>
  <si>
    <t>Habitat ubiquiste (pas d'exemple au sein des habitats d'intérêt communautaire)</t>
  </si>
  <si>
    <t>Enjeux très fort à l'échelle régional pour l'habitat</t>
  </si>
  <si>
    <t xml:space="preserve">=8 </t>
  </si>
  <si>
    <t>Enjeux fort à l'échelle régional pour l'habitat</t>
  </si>
  <si>
    <t xml:space="preserve">= 6 ou 7 </t>
  </si>
  <si>
    <t>= 4 ou 5</t>
  </si>
  <si>
    <t>= 2 ou 3</t>
  </si>
  <si>
    <t>50 à 100%</t>
  </si>
  <si>
    <t>25 à 50 %</t>
  </si>
  <si>
    <t>10 à 25%</t>
  </si>
  <si>
    <t>5 à 10 %</t>
  </si>
  <si>
    <t>Rôle mineur de l'habitat (faible diversité floristique mais les espèces sont typiques de l'habitat présent)</t>
  </si>
  <si>
    <t>% de l'habitat par rapport à la surface totale des habitats d'intérêt communautaire terrestres du site Natura 2000</t>
  </si>
  <si>
    <t>Importante entre 25 et 50 %</t>
  </si>
  <si>
    <t>Faible &lt;25 %</t>
  </si>
  <si>
    <t>Faible</t>
  </si>
  <si>
    <r>
      <t xml:space="preserve">Habitat à amplitude écologique très étroite, typiquement ponctuel (exemple : 7150 dépression sur substrat tourbeux du </t>
    </r>
    <r>
      <rPr>
        <i/>
        <sz val="10"/>
        <color indexed="8"/>
        <rFont val="Calibri"/>
        <family val="2"/>
      </rPr>
      <t>Rhynchosporion</t>
    </r>
    <r>
      <rPr>
        <sz val="10"/>
        <color indexed="8"/>
        <rFont val="Calibri"/>
        <family val="2"/>
      </rPr>
      <t>)</t>
    </r>
  </si>
  <si>
    <t>Habitat à amplitude écologique moyenne (typiquement développé en surface)</t>
  </si>
  <si>
    <t>Habitat très rare en Europe, très peu de localités connues</t>
  </si>
  <si>
    <t>Rôle mineur de l'habitat (faible diversité faunistique mais les espèces sont typiques de l'habitat présent)</t>
  </si>
  <si>
    <t>Modéré</t>
  </si>
  <si>
    <t>2 à 5 %</t>
  </si>
  <si>
    <t>&lt;2 %</t>
  </si>
  <si>
    <t>Enjeu faible</t>
  </si>
  <si>
    <t>Très fort</t>
  </si>
  <si>
    <t>Habitat naturel terrestre d'intérêt communautaire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</si>
</sst>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%"/>
    <numFmt numFmtId="173" formatCode="0.0"/>
  </numFmts>
  <fonts count="4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rebuchet MS"/>
      <family val="2"/>
    </font>
    <font>
      <i/>
      <sz val="10"/>
      <color indexed="8"/>
      <name val="Trebuchet MS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Trebuchet MS"/>
      <family val="2"/>
    </font>
    <font>
      <sz val="9"/>
      <color indexed="8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i/>
      <sz val="10"/>
      <name val="Trebuchet MS"/>
      <family val="2"/>
    </font>
    <font>
      <sz val="10"/>
      <name val="Calibri"/>
      <family val="2"/>
    </font>
    <font>
      <b/>
      <i/>
      <sz val="10"/>
      <color indexed="8"/>
      <name val="Trebuchet MS"/>
      <family val="2"/>
    </font>
    <font>
      <i/>
      <sz val="10"/>
      <color indexed="10"/>
      <name val="Trebuchet MS"/>
      <family val="2"/>
    </font>
    <font>
      <b/>
      <sz val="14"/>
      <color indexed="17"/>
      <name val="Trebuchet MS"/>
      <family val="2"/>
    </font>
    <font>
      <b/>
      <sz val="9"/>
      <color indexed="8"/>
      <name val="Trebuchet MS"/>
      <family val="2"/>
    </font>
    <font>
      <b/>
      <sz val="14"/>
      <color indexed="14"/>
      <name val="Trebuchet MS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0" fillId="24" borderId="3" applyNumberFormat="0" applyFont="0" applyAlignment="0" applyProtection="0"/>
    <xf numFmtId="0" fontId="40" fillId="25" borderId="1" applyNumberFormat="0" applyAlignment="0" applyProtection="0"/>
    <xf numFmtId="0" fontId="26" fillId="2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</cellStyleXfs>
  <cellXfs count="4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" fillId="19" borderId="10" xfId="0" applyFont="1" applyFill="1" applyBorder="1" applyAlignment="1">
      <alignment wrapText="1"/>
    </xf>
    <xf numFmtId="0" fontId="2" fillId="19" borderId="11" xfId="0" applyFont="1" applyFill="1" applyBorder="1" applyAlignment="1" quotePrefix="1">
      <alignment/>
    </xf>
    <xf numFmtId="0" fontId="2" fillId="12" borderId="10" xfId="0" applyFont="1" applyFill="1" applyBorder="1" applyAlignment="1">
      <alignment wrapText="1"/>
    </xf>
    <xf numFmtId="0" fontId="2" fillId="12" borderId="11" xfId="0" applyFont="1" applyFill="1" applyBorder="1" applyAlignment="1" quotePrefix="1">
      <alignment/>
    </xf>
    <xf numFmtId="0" fontId="2" fillId="31" borderId="10" xfId="0" applyFont="1" applyFill="1" applyBorder="1" applyAlignment="1">
      <alignment wrapText="1"/>
    </xf>
    <xf numFmtId="0" fontId="2" fillId="31" borderId="11" xfId="0" applyFont="1" applyFill="1" applyBorder="1" applyAlignment="1" quotePrefix="1">
      <alignment/>
    </xf>
    <xf numFmtId="0" fontId="4" fillId="19" borderId="10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 quotePrefix="1">
      <alignment/>
    </xf>
    <xf numFmtId="0" fontId="4" fillId="12" borderId="10" xfId="0" applyFont="1" applyFill="1" applyBorder="1" applyAlignment="1">
      <alignment wrapText="1"/>
    </xf>
    <xf numFmtId="0" fontId="2" fillId="19" borderId="10" xfId="0" applyFont="1" applyFill="1" applyBorder="1" applyAlignment="1">
      <alignment vertical="center" wrapText="1"/>
    </xf>
    <xf numFmtId="0" fontId="2" fillId="19" borderId="11" xfId="0" applyFont="1" applyFill="1" applyBorder="1" applyAlignment="1">
      <alignment vertical="center"/>
    </xf>
    <xf numFmtId="0" fontId="4" fillId="31" borderId="10" xfId="0" applyFont="1" applyFill="1" applyBorder="1" applyAlignment="1">
      <alignment wrapText="1"/>
    </xf>
    <xf numFmtId="0" fontId="2" fillId="12" borderId="10" xfId="0" applyFont="1" applyFill="1" applyBorder="1" applyAlignment="1">
      <alignment vertical="center" wrapText="1"/>
    </xf>
    <xf numFmtId="0" fontId="2" fillId="12" borderId="11" xfId="0" applyFont="1" applyFill="1" applyBorder="1" applyAlignment="1">
      <alignment vertical="center"/>
    </xf>
    <xf numFmtId="0" fontId="4" fillId="32" borderId="10" xfId="0" applyFont="1" applyFill="1" applyBorder="1" applyAlignment="1">
      <alignment wrapText="1"/>
    </xf>
    <xf numFmtId="0" fontId="2" fillId="31" borderId="10" xfId="0" applyFont="1" applyFill="1" applyBorder="1" applyAlignment="1">
      <alignment vertical="center" wrapText="1"/>
    </xf>
    <xf numFmtId="0" fontId="2" fillId="31" borderId="11" xfId="0" applyFont="1" applyFill="1" applyBorder="1" applyAlignment="1">
      <alignment vertical="center"/>
    </xf>
    <xf numFmtId="0" fontId="4" fillId="23" borderId="12" xfId="0" applyFont="1" applyFill="1" applyBorder="1" applyAlignment="1">
      <alignment wrapText="1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2" fillId="23" borderId="12" xfId="0" applyFont="1" applyFill="1" applyBorder="1" applyAlignment="1">
      <alignment vertical="center"/>
    </xf>
    <xf numFmtId="0" fontId="2" fillId="23" borderId="13" xfId="0" applyFont="1" applyFill="1" applyBorder="1" applyAlignment="1">
      <alignment vertical="center"/>
    </xf>
    <xf numFmtId="0" fontId="2" fillId="3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34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3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32" borderId="15" xfId="0" applyFont="1" applyFill="1" applyBorder="1" applyAlignment="1">
      <alignment wrapText="1"/>
    </xf>
    <xf numFmtId="0" fontId="2" fillId="32" borderId="15" xfId="0" applyFont="1" applyFill="1" applyBorder="1" applyAlignment="1">
      <alignment/>
    </xf>
    <xf numFmtId="0" fontId="2" fillId="32" borderId="16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2" fillId="32" borderId="14" xfId="0" applyFont="1" applyFill="1" applyBorder="1" applyAlignment="1">
      <alignment wrapText="1"/>
    </xf>
    <xf numFmtId="0" fontId="2" fillId="32" borderId="14" xfId="0" applyFont="1" applyFill="1" applyBorder="1" applyAlignment="1">
      <alignment/>
    </xf>
    <xf numFmtId="0" fontId="2" fillId="32" borderId="17" xfId="0" applyFont="1" applyFill="1" applyBorder="1" applyAlignment="1">
      <alignment wrapText="1"/>
    </xf>
    <xf numFmtId="0" fontId="9" fillId="19" borderId="10" xfId="0" applyFont="1" applyFill="1" applyBorder="1" applyAlignment="1">
      <alignment/>
    </xf>
    <xf numFmtId="0" fontId="2" fillId="12" borderId="14" xfId="0" applyFont="1" applyFill="1" applyBorder="1" applyAlignment="1">
      <alignment wrapText="1"/>
    </xf>
    <xf numFmtId="0" fontId="10" fillId="19" borderId="14" xfId="0" applyFont="1" applyFill="1" applyBorder="1" applyAlignment="1">
      <alignment/>
    </xf>
    <xf numFmtId="0" fontId="2" fillId="12" borderId="14" xfId="0" applyFont="1" applyFill="1" applyBorder="1" applyAlignment="1">
      <alignment/>
    </xf>
    <xf numFmtId="0" fontId="9" fillId="31" borderId="10" xfId="0" applyFont="1" applyFill="1" applyBorder="1" applyAlignment="1">
      <alignment/>
    </xf>
    <xf numFmtId="0" fontId="2" fillId="31" borderId="18" xfId="0" applyFont="1" applyFill="1" applyBorder="1" applyAlignment="1">
      <alignment/>
    </xf>
    <xf numFmtId="0" fontId="2" fillId="31" borderId="14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10" fillId="31" borderId="14" xfId="0" applyFont="1" applyFill="1" applyBorder="1" applyAlignment="1">
      <alignment wrapText="1"/>
    </xf>
    <xf numFmtId="0" fontId="10" fillId="31" borderId="17" xfId="0" applyFont="1" applyFill="1" applyBorder="1" applyAlignment="1">
      <alignment wrapText="1"/>
    </xf>
    <xf numFmtId="0" fontId="6" fillId="31" borderId="10" xfId="0" applyFont="1" applyFill="1" applyBorder="1" applyAlignment="1">
      <alignment/>
    </xf>
    <xf numFmtId="0" fontId="2" fillId="12" borderId="17" xfId="0" applyFont="1" applyFill="1" applyBorder="1" applyAlignment="1">
      <alignment wrapText="1"/>
    </xf>
    <xf numFmtId="0" fontId="10" fillId="31" borderId="14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2" fillId="19" borderId="18" xfId="0" applyFont="1" applyFill="1" applyBorder="1" applyAlignment="1">
      <alignment wrapText="1"/>
    </xf>
    <xf numFmtId="0" fontId="2" fillId="19" borderId="14" xfId="0" applyFont="1" applyFill="1" applyBorder="1" applyAlignment="1">
      <alignment wrapText="1"/>
    </xf>
    <xf numFmtId="0" fontId="2" fillId="19" borderId="14" xfId="0" applyFont="1" applyFill="1" applyBorder="1" applyAlignment="1">
      <alignment/>
    </xf>
    <xf numFmtId="0" fontId="2" fillId="19" borderId="17" xfId="0" applyFont="1" applyFill="1" applyBorder="1" applyAlignment="1">
      <alignment wrapText="1"/>
    </xf>
    <xf numFmtId="0" fontId="11" fillId="34" borderId="19" xfId="0" applyFont="1" applyFill="1" applyBorder="1" applyAlignment="1">
      <alignment wrapText="1"/>
    </xf>
    <xf numFmtId="0" fontId="11" fillId="0" borderId="0" xfId="0" applyFont="1" applyAlignment="1">
      <alignment/>
    </xf>
    <xf numFmtId="0" fontId="8" fillId="30" borderId="12" xfId="0" applyFont="1" applyFill="1" applyBorder="1" applyAlignment="1">
      <alignment wrapText="1"/>
    </xf>
    <xf numFmtId="0" fontId="8" fillId="30" borderId="10" xfId="0" applyFont="1" applyFill="1" applyBorder="1" applyAlignment="1">
      <alignment wrapText="1"/>
    </xf>
    <xf numFmtId="0" fontId="11" fillId="34" borderId="20" xfId="0" applyFont="1" applyFill="1" applyBorder="1" applyAlignment="1">
      <alignment wrapText="1"/>
    </xf>
    <xf numFmtId="0" fontId="2" fillId="19" borderId="15" xfId="0" applyFont="1" applyFill="1" applyBorder="1" applyAlignment="1">
      <alignment wrapText="1"/>
    </xf>
    <xf numFmtId="0" fontId="2" fillId="31" borderId="14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1" fontId="2" fillId="31" borderId="18" xfId="0" applyNumberFormat="1" applyFont="1" applyFill="1" applyBorder="1" applyAlignment="1">
      <alignment/>
    </xf>
    <xf numFmtId="1" fontId="11" fillId="31" borderId="11" xfId="0" applyNumberFormat="1" applyFont="1" applyFill="1" applyBorder="1" applyAlignment="1">
      <alignment wrapText="1"/>
    </xf>
    <xf numFmtId="1" fontId="11" fillId="19" borderId="11" xfId="0" applyNumberFormat="1" applyFont="1" applyFill="1" applyBorder="1" applyAlignment="1">
      <alignment wrapText="1"/>
    </xf>
    <xf numFmtId="1" fontId="11" fillId="12" borderId="11" xfId="0" applyNumberFormat="1" applyFont="1" applyFill="1" applyBorder="1" applyAlignment="1">
      <alignment wrapText="1"/>
    </xf>
    <xf numFmtId="0" fontId="2" fillId="23" borderId="21" xfId="0" applyFont="1" applyFill="1" applyBorder="1" applyAlignment="1">
      <alignment wrapText="1"/>
    </xf>
    <xf numFmtId="1" fontId="11" fillId="31" borderId="13" xfId="0" applyNumberFormat="1" applyFont="1" applyFill="1" applyBorder="1" applyAlignment="1">
      <alignment wrapText="1"/>
    </xf>
    <xf numFmtId="0" fontId="6" fillId="32" borderId="12" xfId="0" applyFont="1" applyFill="1" applyBorder="1" applyAlignment="1">
      <alignment/>
    </xf>
    <xf numFmtId="49" fontId="2" fillId="19" borderId="10" xfId="0" applyNumberFormat="1" applyFont="1" applyFill="1" applyBorder="1" applyAlignment="1">
      <alignment wrapText="1"/>
    </xf>
    <xf numFmtId="49" fontId="2" fillId="19" borderId="11" xfId="0" applyNumberFormat="1" applyFont="1" applyFill="1" applyBorder="1" applyAlignment="1">
      <alignment horizontal="right"/>
    </xf>
    <xf numFmtId="49" fontId="2" fillId="12" borderId="10" xfId="0" applyNumberFormat="1" applyFont="1" applyFill="1" applyBorder="1" applyAlignment="1">
      <alignment wrapText="1"/>
    </xf>
    <xf numFmtId="49" fontId="2" fillId="12" borderId="11" xfId="0" applyNumberFormat="1" applyFont="1" applyFill="1" applyBorder="1" applyAlignment="1">
      <alignment horizontal="right"/>
    </xf>
    <xf numFmtId="49" fontId="2" fillId="31" borderId="10" xfId="0" applyNumberFormat="1" applyFont="1" applyFill="1" applyBorder="1" applyAlignment="1">
      <alignment wrapText="1"/>
    </xf>
    <xf numFmtId="49" fontId="2" fillId="31" borderId="11" xfId="0" applyNumberFormat="1" applyFont="1" applyFill="1" applyBorder="1" applyAlignment="1">
      <alignment horizontal="right"/>
    </xf>
    <xf numFmtId="49" fontId="2" fillId="32" borderId="12" xfId="0" applyNumberFormat="1" applyFont="1" applyFill="1" applyBorder="1" applyAlignment="1">
      <alignment wrapText="1"/>
    </xf>
    <xf numFmtId="49" fontId="2" fillId="32" borderId="13" xfId="0" applyNumberFormat="1" applyFont="1" applyFill="1" applyBorder="1" applyAlignment="1">
      <alignment horizontal="right"/>
    </xf>
    <xf numFmtId="10" fontId="2" fillId="0" borderId="14" xfId="0" applyNumberFormat="1" applyFont="1" applyBorder="1" applyAlignment="1">
      <alignment wrapText="1"/>
    </xf>
    <xf numFmtId="10" fontId="2" fillId="0" borderId="15" xfId="0" applyNumberFormat="1" applyFont="1" applyBorder="1" applyAlignment="1">
      <alignment wrapText="1"/>
    </xf>
    <xf numFmtId="10" fontId="2" fillId="0" borderId="11" xfId="0" applyNumberFormat="1" applyFont="1" applyBorder="1" applyAlignment="1">
      <alignment wrapText="1"/>
    </xf>
    <xf numFmtId="10" fontId="2" fillId="0" borderId="13" xfId="0" applyNumberFormat="1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10" fillId="33" borderId="14" xfId="0" applyFont="1" applyFill="1" applyBorder="1" applyAlignment="1">
      <alignment/>
    </xf>
    <xf numFmtId="0" fontId="10" fillId="12" borderId="14" xfId="0" applyFont="1" applyFill="1" applyBorder="1" applyAlignment="1">
      <alignment/>
    </xf>
    <xf numFmtId="0" fontId="2" fillId="12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72" fontId="2" fillId="32" borderId="14" xfId="0" applyNumberFormat="1" applyFont="1" applyFill="1" applyBorder="1" applyAlignment="1">
      <alignment/>
    </xf>
    <xf numFmtId="1" fontId="2" fillId="32" borderId="14" xfId="0" applyNumberFormat="1" applyFont="1" applyFill="1" applyBorder="1" applyAlignment="1">
      <alignment/>
    </xf>
    <xf numFmtId="172" fontId="2" fillId="12" borderId="14" xfId="0" applyNumberFormat="1" applyFont="1" applyFill="1" applyBorder="1" applyAlignment="1">
      <alignment/>
    </xf>
    <xf numFmtId="1" fontId="2" fillId="12" borderId="14" xfId="0" applyNumberFormat="1" applyFont="1" applyFill="1" applyBorder="1" applyAlignment="1">
      <alignment/>
    </xf>
    <xf numFmtId="0" fontId="10" fillId="12" borderId="14" xfId="0" applyFont="1" applyFill="1" applyBorder="1" applyAlignment="1">
      <alignment wrapText="1"/>
    </xf>
    <xf numFmtId="172" fontId="2" fillId="31" borderId="14" xfId="0" applyNumberFormat="1" applyFont="1" applyFill="1" applyBorder="1" applyAlignment="1">
      <alignment/>
    </xf>
    <xf numFmtId="1" fontId="2" fillId="31" borderId="14" xfId="0" applyNumberFormat="1" applyFont="1" applyFill="1" applyBorder="1" applyAlignment="1">
      <alignment/>
    </xf>
    <xf numFmtId="0" fontId="2" fillId="19" borderId="15" xfId="0" applyFont="1" applyFill="1" applyBorder="1" applyAlignment="1">
      <alignment/>
    </xf>
    <xf numFmtId="172" fontId="2" fillId="32" borderId="15" xfId="0" applyNumberFormat="1" applyFont="1" applyFill="1" applyBorder="1" applyAlignment="1">
      <alignment/>
    </xf>
    <xf numFmtId="1" fontId="2" fillId="32" borderId="15" xfId="0" applyNumberFormat="1" applyFont="1" applyFill="1" applyBorder="1" applyAlignment="1">
      <alignment/>
    </xf>
    <xf numFmtId="0" fontId="2" fillId="31" borderId="15" xfId="0" applyFont="1" applyFill="1" applyBorder="1" applyAlignment="1">
      <alignment wrapText="1"/>
    </xf>
    <xf numFmtId="0" fontId="2" fillId="31" borderId="15" xfId="0" applyFont="1" applyFill="1" applyBorder="1" applyAlignment="1">
      <alignment/>
    </xf>
    <xf numFmtId="0" fontId="2" fillId="34" borderId="15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10" fillId="32" borderId="14" xfId="0" applyFont="1" applyFill="1" applyBorder="1" applyAlignment="1">
      <alignment wrapText="1"/>
    </xf>
    <xf numFmtId="0" fontId="10" fillId="31" borderId="15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172" fontId="2" fillId="0" borderId="11" xfId="0" applyNumberFormat="1" applyFont="1" applyBorder="1" applyAlignment="1">
      <alignment vertical="center"/>
    </xf>
    <xf numFmtId="0" fontId="2" fillId="34" borderId="12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vertical="center"/>
    </xf>
    <xf numFmtId="0" fontId="2" fillId="32" borderId="11" xfId="0" applyFont="1" applyFill="1" applyBorder="1" applyAlignment="1">
      <alignment/>
    </xf>
    <xf numFmtId="0" fontId="2" fillId="12" borderId="11" xfId="0" applyFont="1" applyFill="1" applyBorder="1" applyAlignment="1">
      <alignment/>
    </xf>
    <xf numFmtId="4" fontId="2" fillId="0" borderId="11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0" fontId="2" fillId="31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2" fillId="32" borderId="11" xfId="0" applyNumberFormat="1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2" fillId="12" borderId="12" xfId="0" applyFont="1" applyFill="1" applyBorder="1" applyAlignment="1">
      <alignment/>
    </xf>
    <xf numFmtId="172" fontId="2" fillId="0" borderId="23" xfId="0" applyNumberFormat="1" applyFont="1" applyBorder="1" applyAlignment="1">
      <alignment wrapText="1"/>
    </xf>
    <xf numFmtId="0" fontId="11" fillId="34" borderId="24" xfId="0" applyFont="1" applyFill="1" applyBorder="1" applyAlignment="1">
      <alignment wrapText="1"/>
    </xf>
    <xf numFmtId="172" fontId="11" fillId="34" borderId="25" xfId="0" applyNumberFormat="1" applyFont="1" applyFill="1" applyBorder="1" applyAlignment="1">
      <alignment wrapText="1"/>
    </xf>
    <xf numFmtId="0" fontId="11" fillId="34" borderId="26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4" fontId="10" fillId="0" borderId="14" xfId="0" applyNumberFormat="1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0" fontId="10" fillId="0" borderId="23" xfId="0" applyFont="1" applyBorder="1" applyAlignment="1">
      <alignment/>
    </xf>
    <xf numFmtId="16" fontId="2" fillId="0" borderId="0" xfId="0" applyNumberFormat="1" applyFont="1" applyAlignment="1">
      <alignment/>
    </xf>
    <xf numFmtId="3" fontId="11" fillId="34" borderId="25" xfId="0" applyNumberFormat="1" applyFont="1" applyFill="1" applyBorder="1" applyAlignment="1">
      <alignment wrapText="1"/>
    </xf>
    <xf numFmtId="3" fontId="8" fillId="34" borderId="25" xfId="0" applyNumberFormat="1" applyFont="1" applyFill="1" applyBorder="1" applyAlignment="1">
      <alignment wrapText="1"/>
    </xf>
    <xf numFmtId="0" fontId="6" fillId="12" borderId="10" xfId="0" applyFont="1" applyFill="1" applyBorder="1" applyAlignment="1">
      <alignment/>
    </xf>
    <xf numFmtId="173" fontId="6" fillId="12" borderId="11" xfId="0" applyNumberFormat="1" applyFont="1" applyFill="1" applyBorder="1" applyAlignment="1">
      <alignment/>
    </xf>
    <xf numFmtId="173" fontId="6" fillId="31" borderId="11" xfId="0" applyNumberFormat="1" applyFont="1" applyFill="1" applyBorder="1" applyAlignment="1">
      <alignment/>
    </xf>
    <xf numFmtId="173" fontId="6" fillId="19" borderId="11" xfId="0" applyNumberFormat="1" applyFont="1" applyFill="1" applyBorder="1" applyAlignment="1">
      <alignment/>
    </xf>
    <xf numFmtId="173" fontId="6" fillId="32" borderId="11" xfId="0" applyNumberFormat="1" applyFont="1" applyFill="1" applyBorder="1" applyAlignment="1">
      <alignment/>
    </xf>
    <xf numFmtId="173" fontId="6" fillId="32" borderId="13" xfId="0" applyNumberFormat="1" applyFont="1" applyFill="1" applyBorder="1" applyAlignment="1">
      <alignment/>
    </xf>
    <xf numFmtId="0" fontId="11" fillId="34" borderId="27" xfId="0" applyFont="1" applyFill="1" applyBorder="1" applyAlignment="1">
      <alignment horizontal="center" wrapText="1"/>
    </xf>
    <xf numFmtId="0" fontId="11" fillId="34" borderId="28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" fontId="2" fillId="12" borderId="11" xfId="0" applyNumberFormat="1" applyFont="1" applyFill="1" applyBorder="1" applyAlignment="1">
      <alignment vertical="center" wrapText="1"/>
    </xf>
    <xf numFmtId="1" fontId="2" fillId="31" borderId="11" xfId="0" applyNumberFormat="1" applyFont="1" applyFill="1" applyBorder="1" applyAlignment="1" quotePrefix="1">
      <alignment wrapText="1"/>
    </xf>
    <xf numFmtId="1" fontId="2" fillId="32" borderId="13" xfId="0" applyNumberFormat="1" applyFont="1" applyFill="1" applyBorder="1" applyAlignment="1">
      <alignment vertical="center"/>
    </xf>
    <xf numFmtId="0" fontId="2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2" fontId="2" fillId="12" borderId="14" xfId="0" applyNumberFormat="1" applyFont="1" applyFill="1" applyBorder="1" applyAlignment="1">
      <alignment wrapText="1"/>
    </xf>
    <xf numFmtId="1" fontId="2" fillId="34" borderId="14" xfId="0" applyNumberFormat="1" applyFont="1" applyFill="1" applyBorder="1" applyAlignment="1">
      <alignment/>
    </xf>
    <xf numFmtId="1" fontId="10" fillId="19" borderId="14" xfId="0" applyNumberFormat="1" applyFont="1" applyFill="1" applyBorder="1" applyAlignment="1">
      <alignment/>
    </xf>
    <xf numFmtId="1" fontId="2" fillId="34" borderId="15" xfId="0" applyNumberFormat="1" applyFont="1" applyFill="1" applyBorder="1" applyAlignment="1">
      <alignment/>
    </xf>
    <xf numFmtId="1" fontId="10" fillId="32" borderId="14" xfId="0" applyNumberFormat="1" applyFont="1" applyFill="1" applyBorder="1" applyAlignment="1">
      <alignment/>
    </xf>
    <xf numFmtId="1" fontId="10" fillId="31" borderId="14" xfId="0" applyNumberFormat="1" applyFont="1" applyFill="1" applyBorder="1" applyAlignment="1">
      <alignment/>
    </xf>
    <xf numFmtId="1" fontId="10" fillId="31" borderId="15" xfId="0" applyNumberFormat="1" applyFont="1" applyFill="1" applyBorder="1" applyAlignment="1">
      <alignment/>
    </xf>
    <xf numFmtId="1" fontId="2" fillId="12" borderId="14" xfId="0" applyNumberFormat="1" applyFont="1" applyFill="1" applyBorder="1" applyAlignment="1">
      <alignment wrapText="1"/>
    </xf>
    <xf numFmtId="1" fontId="2" fillId="19" borderId="14" xfId="0" applyNumberFormat="1" applyFont="1" applyFill="1" applyBorder="1" applyAlignment="1">
      <alignment wrapText="1"/>
    </xf>
    <xf numFmtId="1" fontId="2" fillId="12" borderId="18" xfId="0" applyNumberFormat="1" applyFont="1" applyFill="1" applyBorder="1" applyAlignment="1">
      <alignment/>
    </xf>
    <xf numFmtId="1" fontId="2" fillId="32" borderId="18" xfId="0" applyNumberFormat="1" applyFont="1" applyFill="1" applyBorder="1" applyAlignment="1">
      <alignment/>
    </xf>
    <xf numFmtId="1" fontId="10" fillId="31" borderId="18" xfId="0" applyNumberFormat="1" applyFont="1" applyFill="1" applyBorder="1" applyAlignment="1">
      <alignment/>
    </xf>
    <xf numFmtId="1" fontId="10" fillId="12" borderId="18" xfId="0" applyNumberFormat="1" applyFont="1" applyFill="1" applyBorder="1" applyAlignment="1">
      <alignment/>
    </xf>
    <xf numFmtId="1" fontId="10" fillId="32" borderId="18" xfId="0" applyNumberFormat="1" applyFont="1" applyFill="1" applyBorder="1" applyAlignment="1">
      <alignment/>
    </xf>
    <xf numFmtId="1" fontId="2" fillId="31" borderId="29" xfId="0" applyNumberFormat="1" applyFont="1" applyFill="1" applyBorder="1" applyAlignment="1">
      <alignment/>
    </xf>
    <xf numFmtId="0" fontId="4" fillId="19" borderId="14" xfId="0" applyFont="1" applyFill="1" applyBorder="1" applyAlignment="1">
      <alignment wrapText="1"/>
    </xf>
    <xf numFmtId="1" fontId="13" fillId="19" borderId="14" xfId="0" applyNumberFormat="1" applyFont="1" applyFill="1" applyBorder="1" applyAlignment="1">
      <alignment horizontal="right"/>
    </xf>
    <xf numFmtId="0" fontId="4" fillId="19" borderId="14" xfId="0" applyFont="1" applyFill="1" applyBorder="1" applyAlignment="1">
      <alignment/>
    </xf>
    <xf numFmtId="0" fontId="4" fillId="12" borderId="14" xfId="0" applyFont="1" applyFill="1" applyBorder="1" applyAlignment="1">
      <alignment wrapText="1"/>
    </xf>
    <xf numFmtId="0" fontId="4" fillId="12" borderId="14" xfId="0" applyFont="1" applyFill="1" applyBorder="1" applyAlignment="1">
      <alignment/>
    </xf>
    <xf numFmtId="0" fontId="4" fillId="31" borderId="14" xfId="0" applyFont="1" applyFill="1" applyBorder="1" applyAlignment="1">
      <alignment wrapText="1"/>
    </xf>
    <xf numFmtId="0" fontId="4" fillId="31" borderId="14" xfId="0" applyFont="1" applyFill="1" applyBorder="1" applyAlignment="1">
      <alignment/>
    </xf>
    <xf numFmtId="0" fontId="4" fillId="32" borderId="14" xfId="0" applyFont="1" applyFill="1" applyBorder="1" applyAlignment="1">
      <alignment wrapText="1"/>
    </xf>
    <xf numFmtId="0" fontId="4" fillId="32" borderId="14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2" fillId="19" borderId="11" xfId="0" applyFont="1" applyFill="1" applyBorder="1" applyAlignment="1">
      <alignment wrapText="1"/>
    </xf>
    <xf numFmtId="0" fontId="2" fillId="12" borderId="11" xfId="0" applyFont="1" applyFill="1" applyBorder="1" applyAlignment="1">
      <alignment wrapText="1"/>
    </xf>
    <xf numFmtId="0" fontId="2" fillId="31" borderId="11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1" fontId="13" fillId="19" borderId="15" xfId="0" applyNumberFormat="1" applyFont="1" applyFill="1" applyBorder="1" applyAlignment="1">
      <alignment horizontal="right"/>
    </xf>
    <xf numFmtId="0" fontId="4" fillId="23" borderId="15" xfId="0" applyFont="1" applyFill="1" applyBorder="1" applyAlignment="1">
      <alignment wrapText="1"/>
    </xf>
    <xf numFmtId="0" fontId="4" fillId="23" borderId="15" xfId="0" applyFont="1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3" xfId="0" applyFill="1" applyBorder="1" applyAlignment="1">
      <alignment/>
    </xf>
    <xf numFmtId="0" fontId="4" fillId="0" borderId="0" xfId="0" applyFont="1" applyAlignment="1">
      <alignment/>
    </xf>
    <xf numFmtId="1" fontId="2" fillId="19" borderId="11" xfId="0" applyNumberFormat="1" applyFont="1" applyFill="1" applyBorder="1" applyAlignment="1">
      <alignment/>
    </xf>
    <xf numFmtId="0" fontId="2" fillId="19" borderId="10" xfId="0" applyFont="1" applyFill="1" applyBorder="1" applyAlignment="1">
      <alignment horizontal="left"/>
    </xf>
    <xf numFmtId="0" fontId="2" fillId="12" borderId="10" xfId="0" applyFont="1" applyFill="1" applyBorder="1" applyAlignment="1">
      <alignment/>
    </xf>
    <xf numFmtId="0" fontId="2" fillId="31" borderId="10" xfId="0" applyFont="1" applyFill="1" applyBorder="1" applyAlignment="1">
      <alignment/>
    </xf>
    <xf numFmtId="0" fontId="14" fillId="0" borderId="0" xfId="0" applyFont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6" fillId="30" borderId="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center" wrapText="1"/>
    </xf>
    <xf numFmtId="0" fontId="11" fillId="35" borderId="11" xfId="0" applyFont="1" applyFill="1" applyBorder="1" applyAlignment="1">
      <alignment vertical="center"/>
    </xf>
    <xf numFmtId="0" fontId="11" fillId="19" borderId="10" xfId="0" applyFont="1" applyFill="1" applyBorder="1" applyAlignment="1">
      <alignment vertical="center" wrapText="1"/>
    </xf>
    <xf numFmtId="0" fontId="11" fillId="19" borderId="11" xfId="0" applyFont="1" applyFill="1" applyBorder="1" applyAlignment="1">
      <alignment vertical="center"/>
    </xf>
    <xf numFmtId="0" fontId="11" fillId="12" borderId="10" xfId="0" applyFont="1" applyFill="1" applyBorder="1" applyAlignment="1">
      <alignment vertical="center" wrapText="1"/>
    </xf>
    <xf numFmtId="0" fontId="11" fillId="12" borderId="11" xfId="0" applyFont="1" applyFill="1" applyBorder="1" applyAlignment="1">
      <alignment vertical="center"/>
    </xf>
    <xf numFmtId="0" fontId="11" fillId="31" borderId="10" xfId="0" applyFont="1" applyFill="1" applyBorder="1" applyAlignment="1">
      <alignment vertical="center" wrapText="1"/>
    </xf>
    <xf numFmtId="0" fontId="11" fillId="31" borderId="11" xfId="0" applyFont="1" applyFill="1" applyBorder="1" applyAlignment="1">
      <alignment vertical="center"/>
    </xf>
    <xf numFmtId="0" fontId="11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10" fillId="33" borderId="15" xfId="0" applyFont="1" applyFill="1" applyBorder="1" applyAlignment="1">
      <alignment/>
    </xf>
    <xf numFmtId="2" fontId="2" fillId="33" borderId="14" xfId="0" applyNumberFormat="1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3" fontId="10" fillId="0" borderId="14" xfId="0" applyNumberFormat="1" applyFont="1" applyBorder="1" applyAlignment="1">
      <alignment wrapText="1"/>
    </xf>
    <xf numFmtId="3" fontId="10" fillId="0" borderId="23" xfId="0" applyNumberFormat="1" applyFont="1" applyBorder="1" applyAlignment="1">
      <alignment wrapText="1"/>
    </xf>
    <xf numFmtId="172" fontId="10" fillId="0" borderId="14" xfId="0" applyNumberFormat="1" applyFont="1" applyBorder="1" applyAlignment="1">
      <alignment wrapText="1"/>
    </xf>
    <xf numFmtId="172" fontId="11" fillId="34" borderId="25" xfId="0" applyNumberFormat="1" applyFont="1" applyFill="1" applyBorder="1" applyAlignment="1" quotePrefix="1">
      <alignment wrapText="1"/>
    </xf>
    <xf numFmtId="3" fontId="12" fillId="34" borderId="25" xfId="0" applyNumberFormat="1" applyFont="1" applyFill="1" applyBorder="1" applyAlignment="1" quotePrefix="1">
      <alignment wrapText="1"/>
    </xf>
    <xf numFmtId="0" fontId="10" fillId="12" borderId="14" xfId="0" applyFont="1" applyFill="1" applyBorder="1" applyAlignment="1" quotePrefix="1">
      <alignment wrapText="1"/>
    </xf>
    <xf numFmtId="0" fontId="4" fillId="19" borderId="14" xfId="0" applyFont="1" applyFill="1" applyBorder="1" applyAlignment="1" quotePrefix="1">
      <alignment wrapText="1"/>
    </xf>
    <xf numFmtId="10" fontId="2" fillId="31" borderId="14" xfId="0" applyNumberFormat="1" applyFont="1" applyFill="1" applyBorder="1" applyAlignment="1">
      <alignment wrapText="1"/>
    </xf>
    <xf numFmtId="10" fontId="2" fillId="12" borderId="14" xfId="0" applyNumberFormat="1" applyFont="1" applyFill="1" applyBorder="1" applyAlignment="1">
      <alignment wrapText="1"/>
    </xf>
    <xf numFmtId="10" fontId="2" fillId="32" borderId="14" xfId="0" applyNumberFormat="1" applyFont="1" applyFill="1" applyBorder="1" applyAlignment="1">
      <alignment wrapText="1"/>
    </xf>
    <xf numFmtId="10" fontId="2" fillId="19" borderId="14" xfId="0" applyNumberFormat="1" applyFont="1" applyFill="1" applyBorder="1" applyAlignment="1">
      <alignment wrapText="1"/>
    </xf>
    <xf numFmtId="10" fontId="2" fillId="32" borderId="15" xfId="0" applyNumberFormat="1" applyFont="1" applyFill="1" applyBorder="1" applyAlignment="1">
      <alignment wrapText="1"/>
    </xf>
    <xf numFmtId="0" fontId="2" fillId="31" borderId="29" xfId="0" applyFont="1" applyFill="1" applyBorder="1" applyAlignment="1">
      <alignment wrapText="1"/>
    </xf>
    <xf numFmtId="0" fontId="11" fillId="12" borderId="14" xfId="0" applyFont="1" applyFill="1" applyBorder="1" applyAlignment="1">
      <alignment wrapText="1"/>
    </xf>
    <xf numFmtId="0" fontId="11" fillId="35" borderId="14" xfId="0" applyFont="1" applyFill="1" applyBorder="1" applyAlignment="1">
      <alignment wrapText="1"/>
    </xf>
    <xf numFmtId="0" fontId="11" fillId="31" borderId="14" xfId="0" applyFont="1" applyFill="1" applyBorder="1" applyAlignment="1">
      <alignment/>
    </xf>
    <xf numFmtId="0" fontId="11" fillId="19" borderId="14" xfId="0" applyFont="1" applyFill="1" applyBorder="1" applyAlignment="1">
      <alignment wrapText="1"/>
    </xf>
    <xf numFmtId="2" fontId="2" fillId="33" borderId="15" xfId="0" applyNumberFormat="1" applyFont="1" applyFill="1" applyBorder="1" applyAlignment="1">
      <alignment wrapText="1"/>
    </xf>
    <xf numFmtId="0" fontId="11" fillId="31" borderId="15" xfId="0" applyFont="1" applyFill="1" applyBorder="1" applyAlignment="1">
      <alignment/>
    </xf>
    <xf numFmtId="0" fontId="8" fillId="19" borderId="32" xfId="0" applyFont="1" applyFill="1" applyBorder="1" applyAlignment="1">
      <alignment horizontal="left" wrapText="1"/>
    </xf>
    <xf numFmtId="0" fontId="8" fillId="32" borderId="33" xfId="0" applyFont="1" applyFill="1" applyBorder="1" applyAlignment="1">
      <alignment horizontal="left" wrapText="1"/>
    </xf>
    <xf numFmtId="0" fontId="10" fillId="12" borderId="32" xfId="0" applyFont="1" applyFill="1" applyBorder="1" applyAlignment="1">
      <alignment horizontal="left" wrapText="1"/>
    </xf>
    <xf numFmtId="0" fontId="10" fillId="19" borderId="32" xfId="0" applyFont="1" applyFill="1" applyBorder="1" applyAlignment="1">
      <alignment horizontal="left" wrapText="1"/>
    </xf>
    <xf numFmtId="0" fontId="10" fillId="31" borderId="32" xfId="0" applyFont="1" applyFill="1" applyBorder="1" applyAlignment="1">
      <alignment horizontal="left" wrapText="1"/>
    </xf>
    <xf numFmtId="0" fontId="10" fillId="32" borderId="32" xfId="0" applyFont="1" applyFill="1" applyBorder="1" applyAlignment="1">
      <alignment horizontal="left" wrapText="1"/>
    </xf>
    <xf numFmtId="0" fontId="10" fillId="30" borderId="10" xfId="0" applyFont="1" applyFill="1" applyBorder="1" applyAlignment="1">
      <alignment wrapText="1"/>
    </xf>
    <xf numFmtId="0" fontId="8" fillId="31" borderId="14" xfId="0" applyFont="1" applyFill="1" applyBorder="1" applyAlignment="1">
      <alignment wrapText="1"/>
    </xf>
    <xf numFmtId="0" fontId="11" fillId="32" borderId="14" xfId="0" applyFont="1" applyFill="1" applyBorder="1" applyAlignment="1">
      <alignment wrapText="1"/>
    </xf>
    <xf numFmtId="0" fontId="6" fillId="12" borderId="12" xfId="0" applyFont="1" applyFill="1" applyBorder="1" applyAlignment="1">
      <alignment/>
    </xf>
    <xf numFmtId="1" fontId="6" fillId="12" borderId="13" xfId="0" applyNumberFormat="1" applyFont="1" applyFill="1" applyBorder="1" applyAlignment="1">
      <alignment/>
    </xf>
    <xf numFmtId="0" fontId="8" fillId="12" borderId="12" xfId="0" applyFont="1" applyFill="1" applyBorder="1" applyAlignment="1">
      <alignment wrapText="1"/>
    </xf>
    <xf numFmtId="1" fontId="11" fillId="12" borderId="13" xfId="0" applyNumberFormat="1" applyFont="1" applyFill="1" applyBorder="1" applyAlignment="1">
      <alignment wrapText="1"/>
    </xf>
    <xf numFmtId="0" fontId="10" fillId="12" borderId="15" xfId="0" applyFont="1" applyFill="1" applyBorder="1" applyAlignment="1">
      <alignment wrapText="1"/>
    </xf>
    <xf numFmtId="0" fontId="10" fillId="12" borderId="13" xfId="0" applyFont="1" applyFill="1" applyBorder="1" applyAlignment="1">
      <alignment wrapText="1"/>
    </xf>
    <xf numFmtId="1" fontId="11" fillId="12" borderId="13" xfId="0" applyNumberFormat="1" applyFont="1" applyFill="1" applyBorder="1" applyAlignment="1">
      <alignment/>
    </xf>
    <xf numFmtId="0" fontId="13" fillId="19" borderId="14" xfId="0" applyFont="1" applyFill="1" applyBorder="1" applyAlignment="1" quotePrefix="1">
      <alignment horizontal="left" wrapText="1"/>
    </xf>
    <xf numFmtId="0" fontId="13" fillId="12" borderId="14" xfId="0" applyFont="1" applyFill="1" applyBorder="1" applyAlignment="1">
      <alignment horizontal="left" wrapText="1"/>
    </xf>
    <xf numFmtId="0" fontId="13" fillId="31" borderId="14" xfId="0" applyFont="1" applyFill="1" applyBorder="1" applyAlignment="1">
      <alignment horizontal="left" wrapText="1"/>
    </xf>
    <xf numFmtId="0" fontId="13" fillId="32" borderId="14" xfId="0" applyFont="1" applyFill="1" applyBorder="1" applyAlignment="1">
      <alignment horizontal="left" wrapText="1"/>
    </xf>
    <xf numFmtId="0" fontId="13" fillId="23" borderId="15" xfId="0" applyFont="1" applyFill="1" applyBorder="1" applyAlignment="1">
      <alignment horizontal="left" wrapText="1"/>
    </xf>
    <xf numFmtId="2" fontId="0" fillId="12" borderId="0" xfId="0" applyNumberFormat="1" applyFill="1" applyBorder="1" applyAlignment="1">
      <alignment/>
    </xf>
    <xf numFmtId="2" fontId="2" fillId="32" borderId="18" xfId="0" applyNumberFormat="1" applyFont="1" applyFill="1" applyBorder="1" applyAlignment="1">
      <alignment wrapText="1"/>
    </xf>
    <xf numFmtId="2" fontId="2" fillId="31" borderId="18" xfId="0" applyNumberFormat="1" applyFont="1" applyFill="1" applyBorder="1" applyAlignment="1">
      <alignment wrapText="1"/>
    </xf>
    <xf numFmtId="2" fontId="2" fillId="12" borderId="18" xfId="0" applyNumberFormat="1" applyFont="1" applyFill="1" applyBorder="1" applyAlignment="1">
      <alignment wrapText="1"/>
    </xf>
    <xf numFmtId="2" fontId="2" fillId="31" borderId="29" xfId="0" applyNumberFormat="1" applyFont="1" applyFill="1" applyBorder="1" applyAlignment="1">
      <alignment wrapText="1"/>
    </xf>
    <xf numFmtId="0" fontId="0" fillId="30" borderId="0" xfId="0" applyFill="1" applyAlignment="1">
      <alignment/>
    </xf>
    <xf numFmtId="0" fontId="19" fillId="30" borderId="0" xfId="0" applyFont="1" applyFill="1" applyAlignment="1">
      <alignment/>
    </xf>
    <xf numFmtId="1" fontId="8" fillId="12" borderId="11" xfId="0" applyNumberFormat="1" applyFont="1" applyFill="1" applyBorder="1" applyAlignment="1">
      <alignment wrapText="1"/>
    </xf>
    <xf numFmtId="1" fontId="8" fillId="31" borderId="11" xfId="0" applyNumberFormat="1" applyFont="1" applyFill="1" applyBorder="1" applyAlignment="1">
      <alignment wrapText="1"/>
    </xf>
    <xf numFmtId="1" fontId="11" fillId="32" borderId="11" xfId="0" applyNumberFormat="1" applyFont="1" applyFill="1" applyBorder="1" applyAlignment="1">
      <alignment/>
    </xf>
    <xf numFmtId="1" fontId="11" fillId="12" borderId="11" xfId="0" applyNumberFormat="1" applyFont="1" applyFill="1" applyBorder="1" applyAlignment="1">
      <alignment/>
    </xf>
    <xf numFmtId="0" fontId="8" fillId="31" borderId="15" xfId="0" applyFont="1" applyFill="1" applyBorder="1" applyAlignment="1">
      <alignment wrapText="1"/>
    </xf>
    <xf numFmtId="1" fontId="11" fillId="31" borderId="13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 wrapText="1"/>
    </xf>
    <xf numFmtId="172" fontId="2" fillId="12" borderId="17" xfId="0" applyNumberFormat="1" applyFont="1" applyFill="1" applyBorder="1" applyAlignment="1">
      <alignment wrapText="1"/>
    </xf>
    <xf numFmtId="172" fontId="2" fillId="19" borderId="17" xfId="0" applyNumberFormat="1" applyFont="1" applyFill="1" applyBorder="1" applyAlignment="1">
      <alignment wrapText="1"/>
    </xf>
    <xf numFmtId="172" fontId="10" fillId="31" borderId="17" xfId="0" applyNumberFormat="1" applyFont="1" applyFill="1" applyBorder="1" applyAlignment="1">
      <alignment wrapText="1"/>
    </xf>
    <xf numFmtId="172" fontId="10" fillId="12" borderId="17" xfId="0" applyNumberFormat="1" applyFont="1" applyFill="1" applyBorder="1" applyAlignment="1">
      <alignment wrapText="1"/>
    </xf>
    <xf numFmtId="172" fontId="2" fillId="32" borderId="17" xfId="0" applyNumberFormat="1" applyFont="1" applyFill="1" applyBorder="1" applyAlignment="1">
      <alignment wrapText="1"/>
    </xf>
    <xf numFmtId="172" fontId="2" fillId="32" borderId="16" xfId="0" applyNumberFormat="1" applyFont="1" applyFill="1" applyBorder="1" applyAlignment="1">
      <alignment wrapText="1"/>
    </xf>
    <xf numFmtId="10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2" fontId="10" fillId="0" borderId="23" xfId="0" applyNumberFormat="1" applyFont="1" applyBorder="1" applyAlignment="1">
      <alignment wrapText="1"/>
    </xf>
    <xf numFmtId="10" fontId="2" fillId="0" borderId="23" xfId="0" applyNumberFormat="1" applyFont="1" applyBorder="1" applyAlignment="1">
      <alignment wrapText="1"/>
    </xf>
    <xf numFmtId="172" fontId="15" fillId="34" borderId="25" xfId="0" applyNumberFormat="1" applyFont="1" applyFill="1" applyBorder="1" applyAlignment="1" quotePrefix="1">
      <alignment wrapText="1"/>
    </xf>
    <xf numFmtId="4" fontId="11" fillId="34" borderId="25" xfId="0" applyNumberFormat="1" applyFont="1" applyFill="1" applyBorder="1" applyAlignment="1">
      <alignment wrapText="1"/>
    </xf>
    <xf numFmtId="9" fontId="2" fillId="34" borderId="25" xfId="0" applyNumberFormat="1" applyFont="1" applyFill="1" applyBorder="1" applyAlignment="1">
      <alignment wrapText="1"/>
    </xf>
    <xf numFmtId="0" fontId="2" fillId="23" borderId="14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2" fillId="23" borderId="15" xfId="0" applyFont="1" applyFill="1" applyBorder="1" applyAlignment="1">
      <alignment horizontal="center" wrapText="1"/>
    </xf>
    <xf numFmtId="172" fontId="2" fillId="23" borderId="14" xfId="0" applyNumberFormat="1" applyFont="1" applyFill="1" applyBorder="1" applyAlignment="1">
      <alignment horizontal="center" wrapText="1"/>
    </xf>
    <xf numFmtId="172" fontId="2" fillId="32" borderId="14" xfId="0" applyNumberFormat="1" applyFont="1" applyFill="1" applyBorder="1" applyAlignment="1">
      <alignment horizontal="center" wrapText="1"/>
    </xf>
    <xf numFmtId="172" fontId="2" fillId="23" borderId="15" xfId="0" applyNumberFormat="1" applyFont="1" applyFill="1" applyBorder="1" applyAlignment="1">
      <alignment horizontal="center" wrapText="1"/>
    </xf>
    <xf numFmtId="0" fontId="2" fillId="12" borderId="18" xfId="0" applyFont="1" applyFill="1" applyBorder="1" applyAlignment="1">
      <alignment/>
    </xf>
    <xf numFmtId="0" fontId="2" fillId="35" borderId="18" xfId="0" applyFont="1" applyFill="1" applyBorder="1" applyAlignment="1">
      <alignment wrapText="1"/>
    </xf>
    <xf numFmtId="1" fontId="2" fillId="23" borderId="14" xfId="0" applyNumberFormat="1" applyFont="1" applyFill="1" applyBorder="1" applyAlignment="1">
      <alignment wrapText="1"/>
    </xf>
    <xf numFmtId="1" fontId="2" fillId="32" borderId="14" xfId="0" applyNumberFormat="1" applyFont="1" applyFill="1" applyBorder="1" applyAlignment="1">
      <alignment wrapText="1"/>
    </xf>
    <xf numFmtId="1" fontId="2" fillId="23" borderId="15" xfId="0" applyNumberFormat="1" applyFont="1" applyFill="1" applyBorder="1" applyAlignment="1">
      <alignment wrapText="1"/>
    </xf>
    <xf numFmtId="1" fontId="2" fillId="23" borderId="13" xfId="0" applyNumberFormat="1" applyFont="1" applyFill="1" applyBorder="1" applyAlignment="1">
      <alignment wrapText="1"/>
    </xf>
    <xf numFmtId="1" fontId="2" fillId="12" borderId="11" xfId="0" applyNumberFormat="1" applyFont="1" applyFill="1" applyBorder="1" applyAlignment="1">
      <alignment/>
    </xf>
    <xf numFmtId="1" fontId="2" fillId="31" borderId="11" xfId="0" applyNumberFormat="1" applyFont="1" applyFill="1" applyBorder="1" applyAlignment="1">
      <alignment/>
    </xf>
    <xf numFmtId="1" fontId="10" fillId="12" borderId="13" xfId="0" applyNumberFormat="1" applyFont="1" applyFill="1" applyBorder="1" applyAlignment="1">
      <alignment wrapText="1"/>
    </xf>
    <xf numFmtId="0" fontId="8" fillId="19" borderId="12" xfId="0" applyFont="1" applyFill="1" applyBorder="1" applyAlignment="1">
      <alignment wrapText="1"/>
    </xf>
    <xf numFmtId="0" fontId="8" fillId="35" borderId="12" xfId="0" applyFont="1" applyFill="1" applyBorder="1" applyAlignment="1">
      <alignment wrapText="1"/>
    </xf>
    <xf numFmtId="0" fontId="6" fillId="19" borderId="12" xfId="0" applyFont="1" applyFill="1" applyBorder="1" applyAlignment="1">
      <alignment/>
    </xf>
    <xf numFmtId="0" fontId="2" fillId="31" borderId="12" xfId="0" applyFont="1" applyFill="1" applyBorder="1" applyAlignment="1">
      <alignment/>
    </xf>
    <xf numFmtId="0" fontId="8" fillId="31" borderId="12" xfId="0" applyFont="1" applyFill="1" applyBorder="1" applyAlignment="1">
      <alignment wrapText="1"/>
    </xf>
    <xf numFmtId="0" fontId="6" fillId="31" borderId="12" xfId="0" applyFont="1" applyFill="1" applyBorder="1" applyAlignment="1">
      <alignment/>
    </xf>
    <xf numFmtId="0" fontId="2" fillId="23" borderId="14" xfId="0" applyFont="1" applyFill="1" applyBorder="1" applyAlignment="1">
      <alignment wrapText="1"/>
    </xf>
    <xf numFmtId="0" fontId="2" fillId="32" borderId="12" xfId="0" applyFont="1" applyFill="1" applyBorder="1" applyAlignment="1">
      <alignment/>
    </xf>
    <xf numFmtId="0" fontId="8" fillId="32" borderId="12" xfId="0" applyFont="1" applyFill="1" applyBorder="1" applyAlignment="1">
      <alignment wrapText="1"/>
    </xf>
    <xf numFmtId="0" fontId="8" fillId="0" borderId="0" xfId="0" applyFont="1" applyAlignment="1">
      <alignment/>
    </xf>
    <xf numFmtId="0" fontId="2" fillId="0" borderId="2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 wrapText="1"/>
    </xf>
    <xf numFmtId="14" fontId="2" fillId="0" borderId="11" xfId="0" applyNumberFormat="1" applyFont="1" applyBorder="1" applyAlignment="1" quotePrefix="1">
      <alignment wrapText="1"/>
    </xf>
    <xf numFmtId="0" fontId="2" fillId="0" borderId="11" xfId="0" applyFont="1" applyBorder="1" applyAlignment="1" quotePrefix="1">
      <alignment wrapText="1"/>
    </xf>
    <xf numFmtId="0" fontId="0" fillId="0" borderId="0" xfId="0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 quotePrefix="1">
      <alignment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20" fillId="0" borderId="0" xfId="0" applyFont="1" applyAlignment="1">
      <alignment/>
    </xf>
    <xf numFmtId="0" fontId="7" fillId="30" borderId="0" xfId="0" applyFont="1" applyFill="1" applyBorder="1" applyAlignment="1">
      <alignment horizontal="center"/>
    </xf>
    <xf numFmtId="0" fontId="11" fillId="34" borderId="34" xfId="0" applyFont="1" applyFill="1" applyBorder="1" applyAlignment="1">
      <alignment horizontal="center" wrapText="1"/>
    </xf>
    <xf numFmtId="0" fontId="11" fillId="34" borderId="35" xfId="0" applyFont="1" applyFill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28" xfId="0" applyFont="1" applyBorder="1" applyAlignment="1">
      <alignment wrapText="1"/>
    </xf>
    <xf numFmtId="172" fontId="2" fillId="0" borderId="28" xfId="0" applyNumberFormat="1" applyFont="1" applyBorder="1" applyAlignment="1">
      <alignment wrapText="1"/>
    </xf>
    <xf numFmtId="10" fontId="2" fillId="0" borderId="28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172" fontId="2" fillId="0" borderId="15" xfId="0" applyNumberFormat="1" applyFont="1" applyBorder="1" applyAlignment="1">
      <alignment wrapText="1"/>
    </xf>
    <xf numFmtId="0" fontId="2" fillId="0" borderId="14" xfId="0" applyFont="1" applyBorder="1" applyAlignment="1" quotePrefix="1">
      <alignment wrapText="1"/>
    </xf>
    <xf numFmtId="0" fontId="2" fillId="0" borderId="12" xfId="0" applyFont="1" applyBorder="1" applyAlignment="1">
      <alignment/>
    </xf>
    <xf numFmtId="0" fontId="2" fillId="12" borderId="18" xfId="0" applyFont="1" applyFill="1" applyBorder="1" applyAlignment="1">
      <alignment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0" borderId="38" xfId="0" applyFont="1" applyFill="1" applyBorder="1" applyAlignment="1" quotePrefix="1">
      <alignment horizontal="center" wrapText="1"/>
    </xf>
    <xf numFmtId="0" fontId="2" fillId="30" borderId="39" xfId="0" applyFont="1" applyFill="1" applyBorder="1" applyAlignment="1" quotePrefix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2" fillId="30" borderId="38" xfId="0" applyFont="1" applyFill="1" applyBorder="1" applyAlignment="1" quotePrefix="1">
      <alignment horizontal="center" vertical="center" wrapText="1"/>
    </xf>
    <xf numFmtId="0" fontId="2" fillId="30" borderId="39" xfId="0" applyFont="1" applyFill="1" applyBorder="1" applyAlignment="1" quotePrefix="1">
      <alignment horizontal="center" vertical="center" wrapText="1"/>
    </xf>
    <xf numFmtId="0" fontId="2" fillId="23" borderId="40" xfId="0" applyFont="1" applyFill="1" applyBorder="1" applyAlignment="1">
      <alignment horizontal="center" vertical="center" wrapText="1"/>
    </xf>
    <xf numFmtId="0" fontId="2" fillId="23" borderId="41" xfId="0" applyFont="1" applyFill="1" applyBorder="1" applyAlignment="1">
      <alignment horizontal="center" vertical="center" wrapText="1"/>
    </xf>
    <xf numFmtId="0" fontId="11" fillId="23" borderId="40" xfId="0" applyFont="1" applyFill="1" applyBorder="1" applyAlignment="1">
      <alignment horizontal="center" wrapText="1"/>
    </xf>
    <xf numFmtId="0" fontId="11" fillId="23" borderId="42" xfId="0" applyFont="1" applyFill="1" applyBorder="1" applyAlignment="1">
      <alignment horizontal="center"/>
    </xf>
    <xf numFmtId="0" fontId="11" fillId="23" borderId="41" xfId="0" applyFont="1" applyFill="1" applyBorder="1" applyAlignment="1">
      <alignment horizontal="center"/>
    </xf>
    <xf numFmtId="0" fontId="2" fillId="23" borderId="20" xfId="0" applyFont="1" applyFill="1" applyBorder="1" applyAlignment="1">
      <alignment horizontal="center" vertical="center" wrapText="1"/>
    </xf>
    <xf numFmtId="0" fontId="2" fillId="23" borderId="27" xfId="0" applyFont="1" applyFill="1" applyBorder="1" applyAlignment="1">
      <alignment horizontal="center" vertical="center" wrapText="1"/>
    </xf>
    <xf numFmtId="0" fontId="3" fillId="30" borderId="38" xfId="0" applyFont="1" applyFill="1" applyBorder="1" applyAlignment="1">
      <alignment horizontal="center" vertical="center" wrapText="1"/>
    </xf>
    <xf numFmtId="0" fontId="3" fillId="30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left" wrapText="1"/>
    </xf>
    <xf numFmtId="0" fontId="2" fillId="34" borderId="41" xfId="0" applyFont="1" applyFill="1" applyBorder="1" applyAlignment="1">
      <alignment horizontal="left" wrapText="1"/>
    </xf>
    <xf numFmtId="0" fontId="11" fillId="34" borderId="36" xfId="0" applyFont="1" applyFill="1" applyBorder="1" applyAlignment="1">
      <alignment horizontal="center" wrapText="1"/>
    </xf>
    <xf numFmtId="0" fontId="11" fillId="34" borderId="37" xfId="0" applyFont="1" applyFill="1" applyBorder="1" applyAlignment="1">
      <alignment horizontal="center" wrapText="1"/>
    </xf>
    <xf numFmtId="0" fontId="11" fillId="34" borderId="43" xfId="0" applyFont="1" applyFill="1" applyBorder="1" applyAlignment="1">
      <alignment horizontal="center" wrapText="1"/>
    </xf>
    <xf numFmtId="0" fontId="11" fillId="34" borderId="44" xfId="0" applyFont="1" applyFill="1" applyBorder="1" applyAlignment="1">
      <alignment horizontal="center" wrapText="1"/>
    </xf>
    <xf numFmtId="0" fontId="11" fillId="34" borderId="45" xfId="0" applyFont="1" applyFill="1" applyBorder="1" applyAlignment="1">
      <alignment horizontal="center" wrapText="1"/>
    </xf>
    <xf numFmtId="0" fontId="2" fillId="23" borderId="40" xfId="0" applyFont="1" applyFill="1" applyBorder="1" applyAlignment="1">
      <alignment horizontal="left" wrapText="1"/>
    </xf>
    <xf numFmtId="0" fontId="2" fillId="23" borderId="42" xfId="0" applyFont="1" applyFill="1" applyBorder="1" applyAlignment="1">
      <alignment horizontal="left" wrapText="1"/>
    </xf>
    <xf numFmtId="0" fontId="2" fillId="23" borderId="41" xfId="0" applyFont="1" applyFill="1" applyBorder="1" applyAlignment="1">
      <alignment horizontal="left" wrapText="1"/>
    </xf>
    <xf numFmtId="0" fontId="4" fillId="34" borderId="28" xfId="0" applyFont="1" applyFill="1" applyBorder="1" applyAlignment="1">
      <alignment horizontal="center" wrapText="1"/>
    </xf>
    <xf numFmtId="0" fontId="4" fillId="34" borderId="27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 wrapText="1"/>
    </xf>
    <xf numFmtId="0" fontId="11" fillId="34" borderId="27" xfId="0" applyFont="1" applyFill="1" applyBorder="1" applyAlignment="1">
      <alignment horizontal="center" wrapText="1"/>
    </xf>
    <xf numFmtId="0" fontId="11" fillId="34" borderId="28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12" borderId="18" xfId="0" applyFont="1" applyFill="1" applyBorder="1" applyAlignment="1">
      <alignment horizontal="center" wrapText="1"/>
    </xf>
    <xf numFmtId="0" fontId="2" fillId="12" borderId="17" xfId="0" applyFont="1" applyFill="1" applyBorder="1" applyAlignment="1">
      <alignment horizontal="center" wrapText="1"/>
    </xf>
    <xf numFmtId="0" fontId="2" fillId="19" borderId="18" xfId="0" applyFont="1" applyFill="1" applyBorder="1" applyAlignment="1">
      <alignment horizontal="center" wrapText="1"/>
    </xf>
    <xf numFmtId="0" fontId="2" fillId="19" borderId="17" xfId="0" applyFont="1" applyFill="1" applyBorder="1" applyAlignment="1">
      <alignment horizontal="center" wrapText="1"/>
    </xf>
    <xf numFmtId="0" fontId="2" fillId="19" borderId="18" xfId="0" applyFont="1" applyFill="1" applyBorder="1" applyAlignment="1">
      <alignment horizontal="right"/>
    </xf>
    <xf numFmtId="0" fontId="2" fillId="19" borderId="17" xfId="0" applyFont="1" applyFill="1" applyBorder="1" applyAlignment="1">
      <alignment horizontal="right"/>
    </xf>
    <xf numFmtId="0" fontId="2" fillId="12" borderId="18" xfId="0" applyFont="1" applyFill="1" applyBorder="1" applyAlignment="1">
      <alignment horizontal="right"/>
    </xf>
    <xf numFmtId="0" fontId="2" fillId="12" borderId="17" xfId="0" applyFont="1" applyFill="1" applyBorder="1" applyAlignment="1">
      <alignment horizontal="right"/>
    </xf>
    <xf numFmtId="0" fontId="2" fillId="31" borderId="18" xfId="0" applyFont="1" applyFill="1" applyBorder="1" applyAlignment="1">
      <alignment horizontal="right"/>
    </xf>
    <xf numFmtId="0" fontId="2" fillId="31" borderId="17" xfId="0" applyFont="1" applyFill="1" applyBorder="1" applyAlignment="1">
      <alignment horizontal="right"/>
    </xf>
    <xf numFmtId="0" fontId="2" fillId="32" borderId="29" xfId="0" applyFont="1" applyFill="1" applyBorder="1" applyAlignment="1">
      <alignment horizontal="right"/>
    </xf>
    <xf numFmtId="0" fontId="2" fillId="32" borderId="16" xfId="0" applyFont="1" applyFill="1" applyBorder="1" applyAlignment="1">
      <alignment horizontal="right"/>
    </xf>
    <xf numFmtId="0" fontId="2" fillId="30" borderId="14" xfId="0" applyFont="1" applyFill="1" applyBorder="1" applyAlignment="1">
      <alignment horizontal="center" wrapText="1"/>
    </xf>
    <xf numFmtId="0" fontId="2" fillId="0" borderId="46" xfId="0" applyFont="1" applyBorder="1" applyAlignment="1" quotePrefix="1">
      <alignment horizontal="left" wrapText="1"/>
    </xf>
    <xf numFmtId="0" fontId="2" fillId="0" borderId="17" xfId="0" applyFont="1" applyBorder="1" applyAlignment="1" quotePrefix="1">
      <alignment horizontal="left" wrapText="1"/>
    </xf>
    <xf numFmtId="0" fontId="2" fillId="0" borderId="22" xfId="0" applyFont="1" applyBorder="1" applyAlignment="1" quotePrefix="1">
      <alignment horizontal="left" wrapText="1"/>
    </xf>
    <xf numFmtId="0" fontId="2" fillId="0" borderId="16" xfId="0" applyFont="1" applyBorder="1" applyAlignment="1" quotePrefix="1">
      <alignment horizontal="left" wrapText="1"/>
    </xf>
    <xf numFmtId="0" fontId="2" fillId="0" borderId="29" xfId="0" applyFont="1" applyBorder="1" applyAlignment="1" quotePrefix="1">
      <alignment horizontal="left" wrapText="1"/>
    </xf>
    <xf numFmtId="0" fontId="2" fillId="0" borderId="47" xfId="0" applyFont="1" applyBorder="1" applyAlignment="1" quotePrefix="1">
      <alignment horizontal="left" wrapText="1"/>
    </xf>
    <xf numFmtId="0" fontId="2" fillId="34" borderId="28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0" borderId="38" xfId="0" applyFont="1" applyFill="1" applyBorder="1" applyAlignment="1">
      <alignment horizontal="center"/>
    </xf>
    <xf numFmtId="0" fontId="2" fillId="30" borderId="17" xfId="0" applyFont="1" applyFill="1" applyBorder="1" applyAlignment="1">
      <alignment horizontal="center"/>
    </xf>
    <xf numFmtId="0" fontId="2" fillId="30" borderId="18" xfId="0" applyFont="1" applyFill="1" applyBorder="1" applyAlignment="1">
      <alignment horizontal="center" wrapText="1"/>
    </xf>
    <xf numFmtId="0" fontId="2" fillId="30" borderId="17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 wrapText="1"/>
    </xf>
    <xf numFmtId="0" fontId="2" fillId="34" borderId="43" xfId="0" applyFont="1" applyFill="1" applyBorder="1" applyAlignment="1">
      <alignment horizontal="center" wrapText="1"/>
    </xf>
    <xf numFmtId="0" fontId="2" fillId="34" borderId="44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23" borderId="40" xfId="0" applyFont="1" applyFill="1" applyBorder="1" applyAlignment="1">
      <alignment horizontal="center"/>
    </xf>
    <xf numFmtId="0" fontId="7" fillId="23" borderId="42" xfId="0" applyFont="1" applyFill="1" applyBorder="1" applyAlignment="1">
      <alignment horizontal="center"/>
    </xf>
    <xf numFmtId="0" fontId="7" fillId="23" borderId="41" xfId="0" applyFont="1" applyFill="1" applyBorder="1" applyAlignment="1">
      <alignment horizontal="center"/>
    </xf>
    <xf numFmtId="0" fontId="7" fillId="23" borderId="20" xfId="0" applyFont="1" applyFill="1" applyBorder="1" applyAlignment="1">
      <alignment horizontal="center" vertical="center" wrapText="1"/>
    </xf>
    <xf numFmtId="0" fontId="7" fillId="23" borderId="27" xfId="0" applyFont="1" applyFill="1" applyBorder="1" applyAlignment="1">
      <alignment horizontal="center" vertical="center" wrapText="1"/>
    </xf>
    <xf numFmtId="0" fontId="7" fillId="23" borderId="40" xfId="0" applyFont="1" applyFill="1" applyBorder="1" applyAlignment="1">
      <alignment horizontal="center" vertical="center" wrapText="1"/>
    </xf>
    <xf numFmtId="0" fontId="7" fillId="23" borderId="41" xfId="0" applyFont="1" applyFill="1" applyBorder="1" applyAlignment="1">
      <alignment horizontal="center" vertical="center" wrapText="1"/>
    </xf>
    <xf numFmtId="0" fontId="7" fillId="23" borderId="4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 inden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 indent="1"/>
    </xf>
    <xf numFmtId="0" fontId="7" fillId="34" borderId="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 indent="1"/>
    </xf>
    <xf numFmtId="0" fontId="11" fillId="0" borderId="0" xfId="0" applyFont="1" applyAlignment="1">
      <alignment horizontal="left" vertical="center" wrapText="1" indent="1"/>
    </xf>
    <xf numFmtId="0" fontId="2" fillId="34" borderId="43" xfId="0" applyFont="1" applyFill="1" applyBorder="1" applyAlignment="1">
      <alignment horizontal="center" vertical="center" wrapText="1"/>
    </xf>
    <xf numFmtId="0" fontId="2" fillId="23" borderId="40" xfId="0" applyFont="1" applyFill="1" applyBorder="1" applyAlignment="1">
      <alignment horizontal="center"/>
    </xf>
    <xf numFmtId="0" fontId="2" fillId="23" borderId="42" xfId="0" applyFont="1" applyFill="1" applyBorder="1" applyAlignment="1">
      <alignment horizontal="center"/>
    </xf>
    <xf numFmtId="0" fontId="2" fillId="23" borderId="41" xfId="0" applyFont="1" applyFill="1" applyBorder="1" applyAlignment="1">
      <alignment horizontal="center"/>
    </xf>
    <xf numFmtId="0" fontId="2" fillId="23" borderId="4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14" fontId="2" fillId="23" borderId="40" xfId="0" applyNumberFormat="1" applyFont="1" applyFill="1" applyBorder="1" applyAlignment="1">
      <alignment horizontal="center"/>
    </xf>
    <xf numFmtId="14" fontId="2" fillId="23" borderId="40" xfId="0" applyNumberFormat="1" applyFont="1" applyFill="1" applyBorder="1" applyAlignment="1">
      <alignment horizontal="center" wrapText="1"/>
    </xf>
    <xf numFmtId="0" fontId="2" fillId="23" borderId="42" xfId="0" applyFont="1" applyFill="1" applyBorder="1" applyAlignment="1">
      <alignment horizontal="center" wrapText="1"/>
    </xf>
    <xf numFmtId="0" fontId="2" fillId="23" borderId="41" xfId="0" applyFont="1" applyFill="1" applyBorder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35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00B0F0"/>
        </patternFill>
      </fill>
      <border/>
    </dxf>
    <dxf>
      <font>
        <color theme="1"/>
      </font>
      <fill>
        <patternFill>
          <bgColor rgb="FF00B0F0"/>
        </patternFill>
      </fill>
      <border/>
    </dxf>
    <dxf>
      <font>
        <color auto="1"/>
      </font>
      <fill>
        <patternFill>
          <bgColor rgb="FFCC00CC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14</xdr:row>
      <xdr:rowOff>228600</xdr:rowOff>
    </xdr:from>
    <xdr:to>
      <xdr:col>4</xdr:col>
      <xdr:colOff>1333500</xdr:colOff>
      <xdr:row>14</xdr:row>
      <xdr:rowOff>228600</xdr:rowOff>
    </xdr:to>
    <xdr:sp>
      <xdr:nvSpPr>
        <xdr:cNvPr id="1" name="Connecteur droit 3"/>
        <xdr:cNvSpPr>
          <a:spLocks/>
        </xdr:cNvSpPr>
      </xdr:nvSpPr>
      <xdr:spPr>
        <a:xfrm>
          <a:off x="3657600" y="12125325"/>
          <a:ext cx="161925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16</xdr:row>
      <xdr:rowOff>257175</xdr:rowOff>
    </xdr:to>
    <xdr:sp>
      <xdr:nvSpPr>
        <xdr:cNvPr id="2" name="Connecteur droit avec flèche 4"/>
        <xdr:cNvSpPr>
          <a:spLocks/>
        </xdr:cNvSpPr>
      </xdr:nvSpPr>
      <xdr:spPr>
        <a:xfrm>
          <a:off x="5286375" y="10868025"/>
          <a:ext cx="0" cy="170497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1343025</xdr:colOff>
      <xdr:row>27</xdr:row>
      <xdr:rowOff>95250</xdr:rowOff>
    </xdr:from>
    <xdr:to>
      <xdr:col>6</xdr:col>
      <xdr:colOff>238125</xdr:colOff>
      <xdr:row>27</xdr:row>
      <xdr:rowOff>95250</xdr:rowOff>
    </xdr:to>
    <xdr:sp>
      <xdr:nvSpPr>
        <xdr:cNvPr id="3" name="Connecteur droit 5"/>
        <xdr:cNvSpPr>
          <a:spLocks/>
        </xdr:cNvSpPr>
      </xdr:nvSpPr>
      <xdr:spPr>
        <a:xfrm flipV="1">
          <a:off x="5286375" y="18411825"/>
          <a:ext cx="1457325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9525</xdr:colOff>
      <xdr:row>31</xdr:row>
      <xdr:rowOff>0</xdr:rowOff>
    </xdr:to>
    <xdr:sp>
      <xdr:nvSpPr>
        <xdr:cNvPr id="4" name="Connecteur droit avec flèche 6"/>
        <xdr:cNvSpPr>
          <a:spLocks/>
        </xdr:cNvSpPr>
      </xdr:nvSpPr>
      <xdr:spPr>
        <a:xfrm flipH="1">
          <a:off x="5286375" y="16087725"/>
          <a:ext cx="9525" cy="3429000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742950</xdr:rowOff>
    </xdr:from>
    <xdr:to>
      <xdr:col>7</xdr:col>
      <xdr:colOff>9525</xdr:colOff>
      <xdr:row>6</xdr:row>
      <xdr:rowOff>742950</xdr:rowOff>
    </xdr:to>
    <xdr:sp>
      <xdr:nvSpPr>
        <xdr:cNvPr id="5" name="Connecteur droit 26"/>
        <xdr:cNvSpPr>
          <a:spLocks/>
        </xdr:cNvSpPr>
      </xdr:nvSpPr>
      <xdr:spPr>
        <a:xfrm>
          <a:off x="3724275" y="4981575"/>
          <a:ext cx="304800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771525</xdr:rowOff>
    </xdr:from>
    <xdr:to>
      <xdr:col>5</xdr:col>
      <xdr:colOff>9525</xdr:colOff>
      <xdr:row>7</xdr:row>
      <xdr:rowOff>923925</xdr:rowOff>
    </xdr:to>
    <xdr:sp>
      <xdr:nvSpPr>
        <xdr:cNvPr id="6" name="Connecteur droit avec flèche 27"/>
        <xdr:cNvSpPr>
          <a:spLocks/>
        </xdr:cNvSpPr>
      </xdr:nvSpPr>
      <xdr:spPr>
        <a:xfrm>
          <a:off x="5295900" y="5010150"/>
          <a:ext cx="0" cy="1295400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228600</xdr:rowOff>
    </xdr:from>
    <xdr:to>
      <xdr:col>9</xdr:col>
      <xdr:colOff>304800</xdr:colOff>
      <xdr:row>38</xdr:row>
      <xdr:rowOff>57150</xdr:rowOff>
    </xdr:to>
    <xdr:sp>
      <xdr:nvSpPr>
        <xdr:cNvPr id="7" name="Rectangle 33"/>
        <xdr:cNvSpPr>
          <a:spLocks/>
        </xdr:cNvSpPr>
      </xdr:nvSpPr>
      <xdr:spPr>
        <a:xfrm>
          <a:off x="180975" y="16316325"/>
          <a:ext cx="10496550" cy="5305425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16</xdr:row>
      <xdr:rowOff>200025</xdr:rowOff>
    </xdr:from>
    <xdr:to>
      <xdr:col>9</xdr:col>
      <xdr:colOff>276225</xdr:colOff>
      <xdr:row>23</xdr:row>
      <xdr:rowOff>114300</xdr:rowOff>
    </xdr:to>
    <xdr:sp>
      <xdr:nvSpPr>
        <xdr:cNvPr id="8" name="Rectangle 34"/>
        <xdr:cNvSpPr>
          <a:spLocks/>
        </xdr:cNvSpPr>
      </xdr:nvSpPr>
      <xdr:spPr>
        <a:xfrm>
          <a:off x="3790950" y="12515850"/>
          <a:ext cx="6858000" cy="3686175"/>
        </a:xfrm>
        <a:prstGeom prst="rect">
          <a:avLst/>
        </a:prstGeom>
        <a:noFill/>
        <a:ln w="25400" cmpd="sng">
          <a:solidFill>
            <a:srgbClr val="CC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3343275" y="2676525"/>
          <a:ext cx="268605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19050</xdr:colOff>
      <xdr:row>11</xdr:row>
      <xdr:rowOff>200025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2676525"/>
          <a:ext cx="19050" cy="4914900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9544050"/>
          <a:ext cx="1362075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200025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8420100"/>
          <a:ext cx="9525" cy="208597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5</xdr:col>
      <xdr:colOff>247650</xdr:colOff>
      <xdr:row>24</xdr:row>
      <xdr:rowOff>9525</xdr:rowOff>
    </xdr:to>
    <xdr:sp>
      <xdr:nvSpPr>
        <xdr:cNvPr id="5" name="Connecteur droit 5"/>
        <xdr:cNvSpPr>
          <a:spLocks/>
        </xdr:cNvSpPr>
      </xdr:nvSpPr>
      <xdr:spPr>
        <a:xfrm flipV="1">
          <a:off x="4695825" y="12592050"/>
          <a:ext cx="133350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1315700"/>
          <a:ext cx="9525" cy="3124200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3343275" y="2676525"/>
          <a:ext cx="268605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19050</xdr:colOff>
      <xdr:row>11</xdr:row>
      <xdr:rowOff>200025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2676525"/>
          <a:ext cx="19050" cy="4914900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9544050"/>
          <a:ext cx="1362075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200025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8420100"/>
          <a:ext cx="9525" cy="208597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5</xdr:col>
      <xdr:colOff>247650</xdr:colOff>
      <xdr:row>24</xdr:row>
      <xdr:rowOff>9525</xdr:rowOff>
    </xdr:to>
    <xdr:sp>
      <xdr:nvSpPr>
        <xdr:cNvPr id="5" name="Connecteur droit 5"/>
        <xdr:cNvSpPr>
          <a:spLocks/>
        </xdr:cNvSpPr>
      </xdr:nvSpPr>
      <xdr:spPr>
        <a:xfrm flipV="1">
          <a:off x="4695825" y="12592050"/>
          <a:ext cx="133350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1315700"/>
          <a:ext cx="9525" cy="256222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19050</xdr:rowOff>
    </xdr:to>
    <xdr:sp>
      <xdr:nvSpPr>
        <xdr:cNvPr id="1" name="Connecteur droit 1"/>
        <xdr:cNvSpPr>
          <a:spLocks/>
        </xdr:cNvSpPr>
      </xdr:nvSpPr>
      <xdr:spPr>
        <a:xfrm>
          <a:off x="3343275" y="2724150"/>
          <a:ext cx="2581275" cy="1905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4</xdr:col>
      <xdr:colOff>19050</xdr:colOff>
      <xdr:row>11</xdr:row>
      <xdr:rowOff>190500</xdr:rowOff>
    </xdr:to>
    <xdr:sp>
      <xdr:nvSpPr>
        <xdr:cNvPr id="2" name="Connecteur droit avec flèche 2"/>
        <xdr:cNvSpPr>
          <a:spLocks/>
        </xdr:cNvSpPr>
      </xdr:nvSpPr>
      <xdr:spPr>
        <a:xfrm>
          <a:off x="4581525" y="2743200"/>
          <a:ext cx="19050" cy="151447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6105525"/>
          <a:ext cx="125730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190500</xdr:rowOff>
    </xdr:to>
    <xdr:sp>
      <xdr:nvSpPr>
        <xdr:cNvPr id="4" name="Connecteur droit avec flèche 4"/>
        <xdr:cNvSpPr>
          <a:spLocks/>
        </xdr:cNvSpPr>
      </xdr:nvSpPr>
      <xdr:spPr>
        <a:xfrm>
          <a:off x="4581525" y="5076825"/>
          <a:ext cx="9525" cy="1981200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5</xdr:col>
      <xdr:colOff>247650</xdr:colOff>
      <xdr:row>24</xdr:row>
      <xdr:rowOff>9525</xdr:rowOff>
    </xdr:to>
    <xdr:sp>
      <xdr:nvSpPr>
        <xdr:cNvPr id="5" name="Connecteur droit 5"/>
        <xdr:cNvSpPr>
          <a:spLocks/>
        </xdr:cNvSpPr>
      </xdr:nvSpPr>
      <xdr:spPr>
        <a:xfrm flipV="1">
          <a:off x="4591050" y="8753475"/>
          <a:ext cx="133350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190500</xdr:rowOff>
    </xdr:to>
    <xdr:sp>
      <xdr:nvSpPr>
        <xdr:cNvPr id="6" name="Connecteur droit avec flèche 6"/>
        <xdr:cNvSpPr>
          <a:spLocks/>
        </xdr:cNvSpPr>
      </xdr:nvSpPr>
      <xdr:spPr>
        <a:xfrm>
          <a:off x="4581525" y="7858125"/>
          <a:ext cx="9525" cy="180022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3343275" y="2676525"/>
          <a:ext cx="268605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19050</xdr:colOff>
      <xdr:row>11</xdr:row>
      <xdr:rowOff>200025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2676525"/>
          <a:ext cx="19050" cy="412432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8753475"/>
          <a:ext cx="1362075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200025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7629525"/>
          <a:ext cx="9525" cy="208597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5</xdr:col>
      <xdr:colOff>247650</xdr:colOff>
      <xdr:row>24</xdr:row>
      <xdr:rowOff>9525</xdr:rowOff>
    </xdr:to>
    <xdr:sp>
      <xdr:nvSpPr>
        <xdr:cNvPr id="5" name="Connecteur droit 5"/>
        <xdr:cNvSpPr>
          <a:spLocks/>
        </xdr:cNvSpPr>
      </xdr:nvSpPr>
      <xdr:spPr>
        <a:xfrm flipV="1">
          <a:off x="4695825" y="11801475"/>
          <a:ext cx="133350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0525125"/>
          <a:ext cx="9525" cy="2933700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3343275" y="2676525"/>
          <a:ext cx="268605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19050</xdr:colOff>
      <xdr:row>11</xdr:row>
      <xdr:rowOff>200025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2676525"/>
          <a:ext cx="19050" cy="412432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8753475"/>
          <a:ext cx="1362075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200025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7629525"/>
          <a:ext cx="9525" cy="208597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5</xdr:col>
      <xdr:colOff>247650</xdr:colOff>
      <xdr:row>24</xdr:row>
      <xdr:rowOff>9525</xdr:rowOff>
    </xdr:to>
    <xdr:sp>
      <xdr:nvSpPr>
        <xdr:cNvPr id="5" name="Connecteur droit 5"/>
        <xdr:cNvSpPr>
          <a:spLocks/>
        </xdr:cNvSpPr>
      </xdr:nvSpPr>
      <xdr:spPr>
        <a:xfrm flipV="1">
          <a:off x="4695825" y="11801475"/>
          <a:ext cx="133350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0525125"/>
          <a:ext cx="9525" cy="2933700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3343275" y="3143250"/>
          <a:ext cx="268605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19050</xdr:colOff>
      <xdr:row>11</xdr:row>
      <xdr:rowOff>200025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3143250"/>
          <a:ext cx="19050" cy="412432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9220200"/>
          <a:ext cx="1362075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200025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8096250"/>
          <a:ext cx="9525" cy="208597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5</xdr:col>
      <xdr:colOff>247650</xdr:colOff>
      <xdr:row>24</xdr:row>
      <xdr:rowOff>9525</xdr:rowOff>
    </xdr:to>
    <xdr:sp>
      <xdr:nvSpPr>
        <xdr:cNvPr id="5" name="Connecteur droit 5"/>
        <xdr:cNvSpPr>
          <a:spLocks/>
        </xdr:cNvSpPr>
      </xdr:nvSpPr>
      <xdr:spPr>
        <a:xfrm flipV="1">
          <a:off x="4695825" y="12268200"/>
          <a:ext cx="133350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0991850"/>
          <a:ext cx="9525" cy="3314700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3343275" y="2676525"/>
          <a:ext cx="268605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19050</xdr:colOff>
      <xdr:row>11</xdr:row>
      <xdr:rowOff>200025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2676525"/>
          <a:ext cx="19050" cy="412432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8753475"/>
          <a:ext cx="1362075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200025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7629525"/>
          <a:ext cx="9525" cy="208597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5</xdr:col>
      <xdr:colOff>247650</xdr:colOff>
      <xdr:row>24</xdr:row>
      <xdr:rowOff>9525</xdr:rowOff>
    </xdr:to>
    <xdr:sp>
      <xdr:nvSpPr>
        <xdr:cNvPr id="5" name="Connecteur droit 5"/>
        <xdr:cNvSpPr>
          <a:spLocks/>
        </xdr:cNvSpPr>
      </xdr:nvSpPr>
      <xdr:spPr>
        <a:xfrm flipV="1">
          <a:off x="4695825" y="11801475"/>
          <a:ext cx="133350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0525125"/>
          <a:ext cx="9525" cy="256222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3343275" y="2676525"/>
          <a:ext cx="268605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19050</xdr:colOff>
      <xdr:row>11</xdr:row>
      <xdr:rowOff>200025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2676525"/>
          <a:ext cx="19050" cy="4914900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9544050"/>
          <a:ext cx="1362075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200025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8420100"/>
          <a:ext cx="9525" cy="208597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5</xdr:col>
      <xdr:colOff>247650</xdr:colOff>
      <xdr:row>24</xdr:row>
      <xdr:rowOff>9525</xdr:rowOff>
    </xdr:to>
    <xdr:sp>
      <xdr:nvSpPr>
        <xdr:cNvPr id="5" name="Connecteur droit 5"/>
        <xdr:cNvSpPr>
          <a:spLocks/>
        </xdr:cNvSpPr>
      </xdr:nvSpPr>
      <xdr:spPr>
        <a:xfrm flipV="1">
          <a:off x="4695825" y="12592050"/>
          <a:ext cx="133350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1315700"/>
          <a:ext cx="9525" cy="237172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3343275" y="2867025"/>
          <a:ext cx="268605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19050</xdr:colOff>
      <xdr:row>11</xdr:row>
      <xdr:rowOff>200025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2867025"/>
          <a:ext cx="19050" cy="4914900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9734550"/>
          <a:ext cx="1362075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200025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8610600"/>
          <a:ext cx="9525" cy="208597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5</xdr:col>
      <xdr:colOff>247650</xdr:colOff>
      <xdr:row>24</xdr:row>
      <xdr:rowOff>9525</xdr:rowOff>
    </xdr:to>
    <xdr:sp>
      <xdr:nvSpPr>
        <xdr:cNvPr id="5" name="Connecteur droit 5"/>
        <xdr:cNvSpPr>
          <a:spLocks/>
        </xdr:cNvSpPr>
      </xdr:nvSpPr>
      <xdr:spPr>
        <a:xfrm flipV="1">
          <a:off x="4695825" y="12782550"/>
          <a:ext cx="133350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1506200"/>
          <a:ext cx="9525" cy="2933700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3343275" y="3248025"/>
          <a:ext cx="268605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19050</xdr:colOff>
      <xdr:row>11</xdr:row>
      <xdr:rowOff>200025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3248025"/>
          <a:ext cx="19050" cy="4914900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10115550"/>
          <a:ext cx="1362075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200025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8991600"/>
          <a:ext cx="9525" cy="2085975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5</xdr:col>
      <xdr:colOff>247650</xdr:colOff>
      <xdr:row>24</xdr:row>
      <xdr:rowOff>9525</xdr:rowOff>
    </xdr:to>
    <xdr:sp>
      <xdr:nvSpPr>
        <xdr:cNvPr id="5" name="Connecteur droit 5"/>
        <xdr:cNvSpPr>
          <a:spLocks/>
        </xdr:cNvSpPr>
      </xdr:nvSpPr>
      <xdr:spPr>
        <a:xfrm flipV="1">
          <a:off x="4695825" y="13163550"/>
          <a:ext cx="1333500" cy="0"/>
        </a:xfrm>
        <a:prstGeom prst="line">
          <a:avLst/>
        </a:prstGeom>
        <a:noFill/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1887200"/>
          <a:ext cx="9525" cy="2743200"/>
        </a:xfrm>
        <a:prstGeom prst="straightConnector1">
          <a:avLst/>
        </a:prstGeom>
        <a:noFill/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" sqref="A5"/>
    </sheetView>
  </sheetViews>
  <sheetFormatPr defaultColWidth="11.421875" defaultRowHeight="15"/>
  <cols>
    <col min="1" max="1" width="31.8515625" style="0" customWidth="1"/>
    <col min="2" max="2" width="18.7109375" style="0" customWidth="1"/>
    <col min="3" max="3" width="13.28125" style="0" bestFit="1" customWidth="1"/>
    <col min="4" max="14" width="18.7109375" style="0" customWidth="1"/>
    <col min="15" max="15" width="28.57421875" style="0" customWidth="1"/>
  </cols>
  <sheetData>
    <row r="1" spans="1:14" s="1" customFormat="1" ht="15.75" thickBot="1">
      <c r="A1" s="75" t="s">
        <v>174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1" customFormat="1" ht="207.75" customHeight="1">
      <c r="A2" s="78" t="s">
        <v>237</v>
      </c>
      <c r="B2" s="157" t="s">
        <v>25</v>
      </c>
      <c r="C2" s="157" t="s">
        <v>24</v>
      </c>
      <c r="D2" s="157" t="s">
        <v>17</v>
      </c>
      <c r="E2" s="157" t="s">
        <v>19</v>
      </c>
      <c r="F2" s="157" t="s">
        <v>18</v>
      </c>
      <c r="G2" s="157" t="s">
        <v>20</v>
      </c>
      <c r="H2" s="157" t="s">
        <v>21</v>
      </c>
      <c r="I2" s="157" t="s">
        <v>22</v>
      </c>
      <c r="J2" s="157" t="s">
        <v>23</v>
      </c>
      <c r="K2" s="157" t="s">
        <v>69</v>
      </c>
      <c r="L2" s="157" t="s">
        <v>173</v>
      </c>
      <c r="M2" s="157" t="s">
        <v>204</v>
      </c>
      <c r="N2" s="156" t="s">
        <v>172</v>
      </c>
    </row>
    <row r="3" spans="1:14" s="1" customFormat="1" ht="30">
      <c r="A3" s="140" t="s">
        <v>47</v>
      </c>
      <c r="B3" s="226">
        <v>897</v>
      </c>
      <c r="C3" s="228">
        <f>B3/$B$12</f>
        <v>0.03923026459654494</v>
      </c>
      <c r="D3" s="141">
        <v>118</v>
      </c>
      <c r="E3" s="141">
        <v>75</v>
      </c>
      <c r="F3" s="141">
        <v>32</v>
      </c>
      <c r="G3" s="101">
        <f>F3/B3</f>
        <v>0.03567447045707915</v>
      </c>
      <c r="H3" s="101">
        <f>F3/D3</f>
        <v>0.2711864406779661</v>
      </c>
      <c r="I3" s="101">
        <f>F3/E3</f>
        <v>0.4266666666666667</v>
      </c>
      <c r="J3" s="142">
        <v>26.84</v>
      </c>
      <c r="K3" s="97">
        <f>J3/$J$12</f>
        <v>0.0008618920714599725</v>
      </c>
      <c r="L3" s="143">
        <v>0.46</v>
      </c>
      <c r="M3" s="97">
        <f>L3/J3</f>
        <v>0.01713859910581222</v>
      </c>
      <c r="N3" s="99">
        <f>L3/$L$12</f>
        <v>0.0029325513196480943</v>
      </c>
    </row>
    <row r="4" spans="1:14" s="1" customFormat="1" ht="30">
      <c r="A4" s="140" t="s">
        <v>128</v>
      </c>
      <c r="B4" s="226">
        <v>438</v>
      </c>
      <c r="C4" s="228">
        <f aca="true" t="shared" si="0" ref="C4:C12">B4/$B$12</f>
        <v>0.019155915154165756</v>
      </c>
      <c r="D4" s="141">
        <v>31</v>
      </c>
      <c r="E4" s="141">
        <v>31</v>
      </c>
      <c r="F4" s="141">
        <v>20</v>
      </c>
      <c r="G4" s="101">
        <f aca="true" t="shared" si="1" ref="G4:G12">F4/B4</f>
        <v>0.045662100456621</v>
      </c>
      <c r="H4" s="101">
        <f aca="true" t="shared" si="2" ref="H4:H11">F4/D4</f>
        <v>0.6451612903225806</v>
      </c>
      <c r="I4" s="101">
        <f aca="true" t="shared" si="3" ref="I4:I11">F4/E4</f>
        <v>0.6451612903225806</v>
      </c>
      <c r="J4" s="142">
        <v>69.54</v>
      </c>
      <c r="K4" s="97">
        <f aca="true" t="shared" si="4" ref="K4:K11">J4/$J$12</f>
        <v>0.002233084003328111</v>
      </c>
      <c r="L4" s="143">
        <v>0.09</v>
      </c>
      <c r="M4" s="97">
        <f aca="true" t="shared" si="5" ref="M4:M11">L4/J4</f>
        <v>0.0012942191544434857</v>
      </c>
      <c r="N4" s="99">
        <f aca="true" t="shared" si="6" ref="N4:N11">L4/$L$12</f>
        <v>0.000573760040800714</v>
      </c>
    </row>
    <row r="5" spans="1:14" s="1" customFormat="1" ht="30">
      <c r="A5" s="140" t="s">
        <v>85</v>
      </c>
      <c r="B5" s="226">
        <v>418</v>
      </c>
      <c r="C5" s="228">
        <f t="shared" si="0"/>
        <v>0.01828121583205773</v>
      </c>
      <c r="D5" s="141">
        <v>53</v>
      </c>
      <c r="E5" s="141">
        <v>53</v>
      </c>
      <c r="F5" s="141">
        <v>30</v>
      </c>
      <c r="G5" s="101">
        <f t="shared" si="1"/>
        <v>0.07177033492822966</v>
      </c>
      <c r="H5" s="101">
        <f t="shared" si="2"/>
        <v>0.5660377358490566</v>
      </c>
      <c r="I5" s="101">
        <f t="shared" si="3"/>
        <v>0.5660377358490566</v>
      </c>
      <c r="J5" s="142">
        <v>856.48</v>
      </c>
      <c r="K5" s="97">
        <f t="shared" si="4"/>
        <v>0.027503476950970093</v>
      </c>
      <c r="L5" s="143">
        <v>66.61</v>
      </c>
      <c r="M5" s="97">
        <f t="shared" si="5"/>
        <v>0.07777181019988791</v>
      </c>
      <c r="N5" s="99">
        <f t="shared" si="6"/>
        <v>0.42464618130817294</v>
      </c>
    </row>
    <row r="6" spans="1:14" s="1" customFormat="1" ht="15">
      <c r="A6" s="140" t="s">
        <v>84</v>
      </c>
      <c r="B6" s="226">
        <v>755</v>
      </c>
      <c r="C6" s="228">
        <f t="shared" si="0"/>
        <v>0.03301989940957796</v>
      </c>
      <c r="D6" s="141">
        <v>100</v>
      </c>
      <c r="E6" s="141">
        <v>63</v>
      </c>
      <c r="F6" s="141">
        <v>26</v>
      </c>
      <c r="G6" s="101">
        <f t="shared" si="1"/>
        <v>0.03443708609271523</v>
      </c>
      <c r="H6" s="101">
        <f t="shared" si="2"/>
        <v>0.26</v>
      </c>
      <c r="I6" s="101">
        <f t="shared" si="3"/>
        <v>0.4126984126984127</v>
      </c>
      <c r="J6" s="142">
        <v>78.47</v>
      </c>
      <c r="K6" s="97">
        <f t="shared" si="4"/>
        <v>0.0025198461567609554</v>
      </c>
      <c r="L6" s="143">
        <v>0.94</v>
      </c>
      <c r="M6" s="97">
        <f>L6/J6</f>
        <v>0.011979100293105645</v>
      </c>
      <c r="N6" s="99">
        <f t="shared" si="6"/>
        <v>0.005992604870585235</v>
      </c>
    </row>
    <row r="7" spans="1:14" s="1" customFormat="1" ht="45">
      <c r="A7" s="140" t="s">
        <v>86</v>
      </c>
      <c r="B7" s="226">
        <v>721</v>
      </c>
      <c r="C7" s="228">
        <f t="shared" si="0"/>
        <v>0.031532910561994316</v>
      </c>
      <c r="D7" s="141">
        <v>99</v>
      </c>
      <c r="E7" s="141">
        <v>67</v>
      </c>
      <c r="F7" s="141">
        <v>26</v>
      </c>
      <c r="G7" s="101">
        <f t="shared" si="1"/>
        <v>0.036061026352288486</v>
      </c>
      <c r="H7" s="101">
        <f t="shared" si="2"/>
        <v>0.26262626262626265</v>
      </c>
      <c r="I7" s="101">
        <f t="shared" si="3"/>
        <v>0.3880597014925373</v>
      </c>
      <c r="J7" s="142">
        <v>276.31</v>
      </c>
      <c r="K7" s="97">
        <f t="shared" si="4"/>
        <v>0.008872928400339233</v>
      </c>
      <c r="L7" s="143">
        <v>0.15</v>
      </c>
      <c r="M7" s="97">
        <f t="shared" si="5"/>
        <v>0.0005428685172451232</v>
      </c>
      <c r="N7" s="99">
        <f t="shared" si="6"/>
        <v>0.0009562667346678567</v>
      </c>
    </row>
    <row r="8" spans="1:14" s="1" customFormat="1" ht="19.5" customHeight="1">
      <c r="A8" s="140" t="s">
        <v>87</v>
      </c>
      <c r="B8" s="226">
        <v>2264</v>
      </c>
      <c r="C8" s="228">
        <f t="shared" si="0"/>
        <v>0.09901596326262847</v>
      </c>
      <c r="D8" s="141">
        <v>326</v>
      </c>
      <c r="E8" s="141">
        <v>149</v>
      </c>
      <c r="F8" s="141">
        <v>43</v>
      </c>
      <c r="G8" s="101">
        <f t="shared" si="1"/>
        <v>0.018992932862190812</v>
      </c>
      <c r="H8" s="101">
        <f t="shared" si="2"/>
        <v>0.13190184049079753</v>
      </c>
      <c r="I8" s="101">
        <f t="shared" si="3"/>
        <v>0.28859060402684567</v>
      </c>
      <c r="J8" s="142">
        <v>8278.73</v>
      </c>
      <c r="K8" s="97">
        <f t="shared" si="4"/>
        <v>0.265848425810649</v>
      </c>
      <c r="L8" s="143">
        <v>70.2</v>
      </c>
      <c r="M8" s="97">
        <f t="shared" si="5"/>
        <v>0.008479561478632594</v>
      </c>
      <c r="N8" s="99">
        <f t="shared" si="6"/>
        <v>0.447532831824557</v>
      </c>
    </row>
    <row r="9" spans="1:14" s="1" customFormat="1" ht="30">
      <c r="A9" s="224" t="s">
        <v>7</v>
      </c>
      <c r="B9" s="226">
        <v>42</v>
      </c>
      <c r="C9" s="228">
        <f t="shared" si="0"/>
        <v>0.0018368685764268533</v>
      </c>
      <c r="D9" s="141">
        <v>6</v>
      </c>
      <c r="E9" s="141">
        <v>5</v>
      </c>
      <c r="F9" s="141">
        <v>2</v>
      </c>
      <c r="G9" s="101">
        <f t="shared" si="1"/>
        <v>0.047619047619047616</v>
      </c>
      <c r="H9" s="101">
        <f t="shared" si="2"/>
        <v>0.3333333333333333</v>
      </c>
      <c r="I9" s="101">
        <f t="shared" si="3"/>
        <v>0.4</v>
      </c>
      <c r="J9" s="142">
        <v>280.71</v>
      </c>
      <c r="K9" s="97">
        <f t="shared" si="4"/>
        <v>0.009014222182545786</v>
      </c>
      <c r="L9" s="143">
        <v>17.56</v>
      </c>
      <c r="M9" s="97">
        <f t="shared" si="5"/>
        <v>0.0625556624274162</v>
      </c>
      <c r="N9" s="99">
        <f t="shared" si="6"/>
        <v>0.11194695907178376</v>
      </c>
    </row>
    <row r="10" spans="1:14" s="1" customFormat="1" ht="46.5" customHeight="1">
      <c r="A10" s="140" t="s">
        <v>88</v>
      </c>
      <c r="B10" s="226">
        <v>4776</v>
      </c>
      <c r="C10" s="228">
        <f t="shared" si="0"/>
        <v>0.20887819811939645</v>
      </c>
      <c r="D10" s="141">
        <v>631</v>
      </c>
      <c r="E10" s="141">
        <v>257</v>
      </c>
      <c r="F10" s="141">
        <v>34</v>
      </c>
      <c r="G10" s="101">
        <f t="shared" si="1"/>
        <v>0.00711892797319933</v>
      </c>
      <c r="H10" s="101">
        <f t="shared" si="2"/>
        <v>0.05388272583201268</v>
      </c>
      <c r="I10" s="101">
        <f t="shared" si="3"/>
        <v>0.13229571984435798</v>
      </c>
      <c r="J10" s="142">
        <v>1220.9</v>
      </c>
      <c r="K10" s="97">
        <f t="shared" si="4"/>
        <v>0.03920581333999555</v>
      </c>
      <c r="L10" s="143">
        <v>0.37</v>
      </c>
      <c r="M10" s="97">
        <f t="shared" si="5"/>
        <v>0.000303055123269719</v>
      </c>
      <c r="N10" s="99">
        <f t="shared" si="6"/>
        <v>0.00235879127884738</v>
      </c>
    </row>
    <row r="11" spans="1:14" s="1" customFormat="1" ht="47.25" customHeight="1" thickBot="1">
      <c r="A11" s="225" t="s">
        <v>8</v>
      </c>
      <c r="B11" s="227">
        <v>2413</v>
      </c>
      <c r="C11" s="288">
        <f t="shared" si="0"/>
        <v>0.10553247321233326</v>
      </c>
      <c r="D11" s="144">
        <v>295</v>
      </c>
      <c r="E11" s="144">
        <v>73</v>
      </c>
      <c r="F11" s="144">
        <v>13</v>
      </c>
      <c r="G11" s="136">
        <f t="shared" si="1"/>
        <v>0.005387484459179445</v>
      </c>
      <c r="H11" s="136">
        <f t="shared" si="2"/>
        <v>0.04406779661016949</v>
      </c>
      <c r="I11" s="136">
        <f t="shared" si="3"/>
        <v>0.1780821917808219</v>
      </c>
      <c r="J11" s="145">
        <v>43.88</v>
      </c>
      <c r="K11" s="289">
        <f t="shared" si="4"/>
        <v>0.0014090843552780775</v>
      </c>
      <c r="L11" s="146">
        <v>0.48</v>
      </c>
      <c r="M11" s="98">
        <f t="shared" si="5"/>
        <v>0.010938924339106653</v>
      </c>
      <c r="N11" s="100">
        <f t="shared" si="6"/>
        <v>0.0030600535509371415</v>
      </c>
    </row>
    <row r="12" spans="1:14" s="1" customFormat="1" ht="84" customHeight="1" thickBot="1">
      <c r="A12" s="137" t="s">
        <v>192</v>
      </c>
      <c r="B12" s="148">
        <v>22865</v>
      </c>
      <c r="C12" s="138">
        <f t="shared" si="0"/>
        <v>1</v>
      </c>
      <c r="D12" s="149">
        <v>1313</v>
      </c>
      <c r="E12" s="230" t="s">
        <v>90</v>
      </c>
      <c r="F12" s="148">
        <v>54</v>
      </c>
      <c r="G12" s="229">
        <f t="shared" si="1"/>
        <v>0.0023616881696916685</v>
      </c>
      <c r="H12" s="138">
        <f>F12/D12</f>
        <v>0.04112718964204113</v>
      </c>
      <c r="I12" s="290" t="s">
        <v>89</v>
      </c>
      <c r="J12" s="291">
        <f>31140.79</f>
        <v>31140.79</v>
      </c>
      <c r="K12" s="292">
        <v>1</v>
      </c>
      <c r="L12" s="139">
        <f>SUM(L3:L11)</f>
        <v>156.85999999999999</v>
      </c>
      <c r="M12" s="48"/>
      <c r="N12" s="48"/>
    </row>
    <row r="13" s="1" customFormat="1" ht="15"/>
    <row r="14" s="1" customFormat="1" ht="15.75" thickBot="1">
      <c r="F14" s="147"/>
    </row>
    <row r="15" spans="4:14" s="1" customFormat="1" ht="165.75" thickBot="1">
      <c r="D15" s="332" t="s">
        <v>27</v>
      </c>
      <c r="E15" s="332" t="s">
        <v>28</v>
      </c>
      <c r="F15" s="332" t="s">
        <v>3</v>
      </c>
      <c r="G15" s="332" t="s">
        <v>20</v>
      </c>
      <c r="H15" s="332" t="s">
        <v>199</v>
      </c>
      <c r="I15" s="332" t="s">
        <v>71</v>
      </c>
      <c r="J15" s="332" t="s">
        <v>30</v>
      </c>
      <c r="K15" s="332" t="s">
        <v>0</v>
      </c>
      <c r="L15" s="332" t="s">
        <v>31</v>
      </c>
      <c r="M15" s="332" t="s">
        <v>32</v>
      </c>
      <c r="N15" s="333" t="s">
        <v>2</v>
      </c>
    </row>
    <row r="16" spans="1:15" s="1" customFormat="1" ht="45">
      <c r="A16" s="318" t="s">
        <v>15</v>
      </c>
      <c r="B16" s="336" t="s">
        <v>29</v>
      </c>
      <c r="C16" s="336" t="s">
        <v>29</v>
      </c>
      <c r="D16" s="336">
        <v>31</v>
      </c>
      <c r="E16" s="336">
        <v>31</v>
      </c>
      <c r="F16" s="336">
        <v>23</v>
      </c>
      <c r="G16" s="336" t="s">
        <v>29</v>
      </c>
      <c r="H16" s="337">
        <f>F16/D16</f>
        <v>0.7419354838709677</v>
      </c>
      <c r="I16" s="337">
        <f>F16/E16</f>
        <v>0.7419354838709677</v>
      </c>
      <c r="J16" s="336">
        <v>144</v>
      </c>
      <c r="K16" s="336" t="s">
        <v>29</v>
      </c>
      <c r="L16" s="336">
        <v>11</v>
      </c>
      <c r="M16" s="338">
        <f>L16/J16</f>
        <v>0.0763888888888889</v>
      </c>
      <c r="N16" s="322">
        <v>87</v>
      </c>
      <c r="O16" s="48" t="s">
        <v>1</v>
      </c>
    </row>
    <row r="17" spans="1:15" s="1" customFormat="1" ht="30">
      <c r="A17" s="319" t="s">
        <v>16</v>
      </c>
      <c r="B17" s="334" t="s">
        <v>29</v>
      </c>
      <c r="C17" s="334" t="s">
        <v>29</v>
      </c>
      <c r="D17" s="341">
        <v>40</v>
      </c>
      <c r="E17" s="341">
        <v>33</v>
      </c>
      <c r="F17" s="334">
        <v>25</v>
      </c>
      <c r="G17" s="334" t="s">
        <v>29</v>
      </c>
      <c r="H17" s="101">
        <f>F17/D17</f>
        <v>0.625</v>
      </c>
      <c r="I17" s="101">
        <f>F17/E17</f>
        <v>0.7575757575757576</v>
      </c>
      <c r="J17" s="334">
        <v>91</v>
      </c>
      <c r="K17" s="334" t="s">
        <v>29</v>
      </c>
      <c r="L17" s="334">
        <v>1</v>
      </c>
      <c r="M17" s="97">
        <f>L17/J17</f>
        <v>0.01098901098901099</v>
      </c>
      <c r="N17" s="320" t="s">
        <v>26</v>
      </c>
      <c r="O17" s="48"/>
    </row>
    <row r="18" spans="1:15" s="1" customFormat="1" ht="30.75" thickBot="1">
      <c r="A18" s="319" t="s">
        <v>4</v>
      </c>
      <c r="B18" s="334" t="s">
        <v>29</v>
      </c>
      <c r="C18" s="334" t="s">
        <v>29</v>
      </c>
      <c r="D18" s="341">
        <v>254</v>
      </c>
      <c r="E18" s="334" t="s">
        <v>29</v>
      </c>
      <c r="F18" s="334">
        <v>14</v>
      </c>
      <c r="G18" s="334" t="s">
        <v>29</v>
      </c>
      <c r="H18" s="101">
        <f>F18/D18</f>
        <v>0.05511811023622047</v>
      </c>
      <c r="I18" s="334" t="s">
        <v>29</v>
      </c>
      <c r="J18" s="339" t="s">
        <v>29</v>
      </c>
      <c r="K18" s="339" t="s">
        <v>29</v>
      </c>
      <c r="L18" s="334">
        <v>1</v>
      </c>
      <c r="M18" s="339" t="s">
        <v>29</v>
      </c>
      <c r="N18" s="320">
        <v>14</v>
      </c>
      <c r="O18" s="48"/>
    </row>
    <row r="19" spans="1:14" s="1" customFormat="1" ht="30.75" thickBot="1">
      <c r="A19" s="342" t="s">
        <v>5</v>
      </c>
      <c r="B19" s="339" t="s">
        <v>29</v>
      </c>
      <c r="C19" s="339" t="s">
        <v>29</v>
      </c>
      <c r="D19" s="335">
        <v>575</v>
      </c>
      <c r="E19" s="339" t="s">
        <v>29</v>
      </c>
      <c r="F19" s="335">
        <v>30</v>
      </c>
      <c r="G19" s="339" t="s">
        <v>29</v>
      </c>
      <c r="H19" s="340">
        <f>F19/D19</f>
        <v>0.05217391304347826</v>
      </c>
      <c r="I19" s="339" t="s">
        <v>29</v>
      </c>
      <c r="J19" s="339" t="s">
        <v>29</v>
      </c>
      <c r="K19" s="339" t="s">
        <v>29</v>
      </c>
      <c r="L19" s="335">
        <v>1</v>
      </c>
      <c r="M19" s="339" t="s">
        <v>29</v>
      </c>
      <c r="N19" s="321">
        <v>1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40" t="str">
        <f>Chiffres_cles_par_habitat!A5</f>
        <v>1230 Falaises avec végétation des côtes atlantiques et baltiques</v>
      </c>
      <c r="B1" s="441"/>
      <c r="C1" s="441"/>
      <c r="D1" s="441"/>
      <c r="E1" s="441"/>
      <c r="F1" s="441"/>
      <c r="G1" s="441"/>
      <c r="H1" s="441"/>
      <c r="I1" s="442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25" customFormat="1" ht="38.25" customHeight="1" thickBot="1">
      <c r="A3" s="447" t="str">
        <f>Habitats_declines!B5</f>
        <v>1230-1 - Végétation des fissures des rochers eu-atlantiques à nord-atlantiques , 1230-2 - Végétation des fissures des rochers thermo-atlantiques , 1230-3 - Pelouses aérohalines sur falaises cristallines et marno-calcaires , 1230-5 - Pelouses hygrophiles des bas de falaise , 1230-6 - Pelouses rases sur dalles et affleurements rocheux des contacts pelouses aérohalines-landes</v>
      </c>
      <c r="B3" s="448"/>
      <c r="C3" s="448"/>
      <c r="D3" s="448"/>
      <c r="E3" s="448"/>
      <c r="F3" s="448"/>
      <c r="G3" s="448"/>
      <c r="H3" s="448"/>
      <c r="I3" s="449"/>
      <c r="J3" s="48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64" t="str">
        <f>Légende_fiche_enjeux_habitat!B3</f>
        <v>Critères en lien avec la responsabilité relative du site Natura 2000 pour la conservation de cet habitats à différentes échelles au sein du réseau Natura 2000</v>
      </c>
      <c r="B5" s="365"/>
      <c r="C5" s="1"/>
      <c r="D5" s="359" t="str">
        <f>Légende_fiche_enjeux_habitat!E3</f>
        <v>Notation des enjeux</v>
      </c>
      <c r="E5" s="360"/>
      <c r="F5" s="1"/>
      <c r="G5" s="359" t="str">
        <f>Légende_fiche_enjeux_habitat!H3</f>
        <v>Critères en lien avec la valeur qualitative intrinsecte de l'habitat sans notion de comparaison relative</v>
      </c>
      <c r="H5" s="443"/>
      <c r="I5" s="36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49" t="str">
        <f>Légende_fiche_enjeux_habitat!B5</f>
        <v>A : Rôle de la région Bretagne pour la conservation de cet habitat à différentes échelles (nombre de sites)</v>
      </c>
      <c r="B7" s="350"/>
      <c r="C7" s="2"/>
      <c r="D7" s="444" t="str">
        <f>Légende_fiche_enjeux_habitat!E7</f>
        <v>I =  A+B</v>
      </c>
      <c r="E7" s="444"/>
      <c r="F7" s="2"/>
      <c r="G7" s="349" t="str">
        <f>Légende_fiche_enjeux_habitat!H5</f>
        <v>B : Sensibilité de l'habitat à l'échelle européenne</v>
      </c>
      <c r="H7" s="445"/>
      <c r="I7" s="350"/>
      <c r="J7" s="1"/>
    </row>
    <row r="8" spans="1:10" ht="60">
      <c r="A8" s="122" t="s">
        <v>197</v>
      </c>
      <c r="B8" s="123">
        <f>Chiffres_cles_par_habitat!D5</f>
        <v>53</v>
      </c>
      <c r="C8" s="2"/>
      <c r="D8" s="444"/>
      <c r="E8" s="444"/>
      <c r="F8" s="2"/>
      <c r="G8" s="122" t="str">
        <f>Detail_note_critere_B!B2</f>
        <v>B1 : Aire de répartition. Source : cartes de répartition europenne (site du CTE), FSD pour nombre de régions biogéographiques.</v>
      </c>
      <c r="H8" s="53" t="str">
        <f>Detail_note_critere_B!B5</f>
        <v>Large : 3 régions biogéographiques (erreur sur doc europe ==&gt; falaise atlantique en méditérannée)</v>
      </c>
      <c r="I8" s="133">
        <f>Detail_note_critere_B!C5</f>
        <v>1</v>
      </c>
      <c r="J8" s="1"/>
    </row>
    <row r="9" spans="1:10" ht="105">
      <c r="A9" s="122" t="s">
        <v>198</v>
      </c>
      <c r="B9" s="123">
        <f>Chiffres_cles_par_habitat!F5</f>
        <v>30</v>
      </c>
      <c r="C9" s="2"/>
      <c r="D9" s="2"/>
      <c r="E9" s="2"/>
      <c r="F9" s="2"/>
      <c r="G9" s="122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80" t="str">
        <f>Detail_note_critere_B!D5</f>
        <v>Moyenne : habitat uniquement littoral mais regroupant plusieurs niches écologiques différentes, peut se développer en surface</v>
      </c>
      <c r="I9" s="305">
        <f>Detail_note_critere_B!E5</f>
        <v>2</v>
      </c>
      <c r="J9" s="1"/>
    </row>
    <row r="10" spans="1:10" ht="90">
      <c r="A10" s="122" t="s">
        <v>199</v>
      </c>
      <c r="B10" s="124">
        <f>Chiffres_cles_par_habitat!H5</f>
        <v>0.5660377358490566</v>
      </c>
      <c r="C10" s="2"/>
      <c r="D10" s="2"/>
      <c r="E10" s="2"/>
      <c r="F10" s="2"/>
      <c r="G10" s="122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57" t="str">
        <f>Detail_note_critere_B!F5</f>
        <v>Habitat rare en Europe : absent de la partie méditérannéenne et d'une partie de la façade littorale</v>
      </c>
      <c r="I10" s="306">
        <f>Detail_note_critere_B!H5</f>
        <v>3</v>
      </c>
      <c r="J10" s="1"/>
    </row>
    <row r="11" spans="1:10" ht="114" customHeight="1" thickBot="1">
      <c r="A11" s="125" t="s">
        <v>200</v>
      </c>
      <c r="B11" s="104">
        <f>Synthese_note_tous_habitats!D5</f>
        <v>4</v>
      </c>
      <c r="C11" s="2"/>
      <c r="D11" s="2"/>
      <c r="E11" s="2"/>
      <c r="F11" s="2"/>
      <c r="G11" s="122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80" t="str">
        <f>Detail_note_critere_B!I5</f>
        <v>Dominance de "tendance négative"</v>
      </c>
      <c r="I11" s="305">
        <f>Detail_note_critere_B!K5</f>
        <v>2</v>
      </c>
      <c r="J11" s="1"/>
    </row>
    <row r="12" spans="1:10" ht="16.5" thickBot="1">
      <c r="A12" s="3"/>
      <c r="B12" s="4"/>
      <c r="C12" s="2"/>
      <c r="D12" s="2"/>
      <c r="E12" s="2"/>
      <c r="F12" s="2"/>
      <c r="G12" s="126" t="s">
        <v>200</v>
      </c>
      <c r="H12" s="121" t="str">
        <f>Detail_note_critere_B!L5</f>
        <v>Modérée</v>
      </c>
      <c r="I12" s="307">
        <f>Detail_note_critere_B!M5</f>
        <v>2</v>
      </c>
      <c r="J12" s="1"/>
    </row>
    <row r="13" spans="1:10" ht="48" customHeight="1">
      <c r="A13" s="2"/>
      <c r="B13" s="2"/>
      <c r="C13" s="2"/>
      <c r="D13" s="344" t="str">
        <f>Légende_fiche_enjeux_habitat!E9</f>
        <v>I : Reponsabilité de la région Bretagne pour la conservation de l'habitat à l'échelle européenne</v>
      </c>
      <c r="E13" s="345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135" t="str">
        <f>Synthese_note_tous_habitats!G5</f>
        <v>Enjeux fort</v>
      </c>
      <c r="E14" s="104">
        <f>Synthese_note_tous_habitats!H5</f>
        <v>6</v>
      </c>
      <c r="F14" s="2"/>
      <c r="G14" s="2"/>
      <c r="H14" s="2"/>
      <c r="I14" s="2"/>
      <c r="J14" s="1"/>
    </row>
    <row r="15" spans="1:10" ht="28.5" customHeight="1">
      <c r="A15" s="349" t="str">
        <f>Légende_fiche_enjeux_habitat!B15</f>
        <v>50 à 100%</v>
      </c>
      <c r="B15" s="350"/>
      <c r="C15" s="2"/>
      <c r="D15" s="2"/>
      <c r="E15" s="2"/>
      <c r="F15" s="2"/>
      <c r="G15" s="2"/>
      <c r="H15" s="2"/>
      <c r="I15" s="2"/>
      <c r="J15" s="1"/>
    </row>
    <row r="16" spans="1:10" ht="30">
      <c r="A16" s="122" t="s">
        <v>202</v>
      </c>
      <c r="B16" s="129">
        <f>Chiffres_cles_par_habitat!J5</f>
        <v>856.48</v>
      </c>
      <c r="C16" s="2"/>
      <c r="D16" s="2"/>
      <c r="E16" s="438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2" t="s">
        <v>203</v>
      </c>
      <c r="B17" s="123">
        <f>Chiffres_cles_par_habitat!L5</f>
        <v>66.61</v>
      </c>
      <c r="C17" s="2"/>
      <c r="D17" s="2"/>
      <c r="E17" s="438"/>
      <c r="F17" s="2"/>
      <c r="G17" s="2"/>
      <c r="H17" s="2"/>
      <c r="I17" s="2"/>
      <c r="J17" s="1"/>
    </row>
    <row r="18" spans="1:10" ht="60">
      <c r="A18" s="122" t="s">
        <v>204</v>
      </c>
      <c r="B18" s="130">
        <f>Chiffres_cles_par_habitat!M5</f>
        <v>0.07777181019988791</v>
      </c>
      <c r="C18" s="2"/>
      <c r="D18" s="2"/>
      <c r="E18" s="438"/>
      <c r="F18" s="2"/>
      <c r="G18" s="2"/>
      <c r="H18" s="2"/>
      <c r="I18" s="2"/>
      <c r="J18" s="1"/>
    </row>
    <row r="19" spans="1:10" ht="16.5" thickBot="1">
      <c r="A19" s="125" t="s">
        <v>200</v>
      </c>
      <c r="B19" s="304">
        <f>Synthese_note_tous_habitats!K5</f>
        <v>3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55" t="str">
        <f>Légende_fiche_enjeux_habitat!E18</f>
        <v>II : Responsabilité de ce site Natura 2000 pour la conservation de cet habitat</v>
      </c>
      <c r="E20" s="356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308" t="str">
        <f>Synthese_note_tous_habitats!L5</f>
        <v>Très forte</v>
      </c>
      <c r="E21" s="260">
        <f>Synthese_note_tous_habitats!M5</f>
        <v>9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44" t="str">
        <f>Légende_fiche_enjeux_habitat!H25</f>
        <v>D : Valeur patrimoniale de l'habitat au sein du site Natura 2000</v>
      </c>
      <c r="H22" s="439"/>
      <c r="I22" s="345"/>
      <c r="J22" s="1"/>
    </row>
    <row r="23" spans="1:10" ht="30">
      <c r="A23" s="4"/>
      <c r="B23" s="4"/>
      <c r="C23" s="2"/>
      <c r="D23" s="437" t="str">
        <f>Légende_fiche_enjeux_habitat!E28</f>
        <v>III = (II x 2) + D</v>
      </c>
      <c r="E23" s="2"/>
      <c r="F23" s="2"/>
      <c r="G23" s="122" t="str">
        <f>Detail_note_critere_D!B2</f>
        <v>D1 : Statut européen de l'habitat</v>
      </c>
      <c r="H23" s="57" t="str">
        <f>Detail_note_critere_D!B5</f>
        <v>Habitat d'intérêt communautaire</v>
      </c>
      <c r="I23" s="128">
        <f>Detail_note_critere_D!C5</f>
        <v>1</v>
      </c>
      <c r="J23" s="1"/>
    </row>
    <row r="24" spans="1:10" ht="30">
      <c r="A24" s="2"/>
      <c r="B24" s="2"/>
      <c r="C24" s="2"/>
      <c r="D24" s="437"/>
      <c r="E24" s="2"/>
      <c r="F24" s="2"/>
      <c r="G24" s="122" t="str">
        <f>Detail_note_critere_D!D2</f>
        <v>D2 : État de dégradation</v>
      </c>
      <c r="H24" s="81" t="str">
        <f>Detail_note_critere_D!D5</f>
        <v>Habitat globalement non dégradé</v>
      </c>
      <c r="I24" s="132">
        <f>Detail_note_critere_D!F5</f>
        <v>3</v>
      </c>
      <c r="J24" s="1"/>
    </row>
    <row r="25" spans="1:10" ht="27" customHeight="1">
      <c r="A25" s="2"/>
      <c r="B25" s="2"/>
      <c r="C25" s="2"/>
      <c r="D25" s="437"/>
      <c r="E25" s="2"/>
      <c r="F25" s="2"/>
      <c r="G25" s="122" t="str">
        <f>Detail_note_critere_D!G2</f>
        <v>D3 : Représentativité spatiale</v>
      </c>
      <c r="H25" s="108" t="str">
        <f>Detail_note_critere_D!G5</f>
        <v>Importante</v>
      </c>
      <c r="I25" s="133">
        <f>Detail_note_critere_D!I5</f>
        <v>2</v>
      </c>
      <c r="J25" s="1"/>
    </row>
    <row r="26" spans="1:10" ht="90">
      <c r="A26" s="2"/>
      <c r="B26" s="2"/>
      <c r="C26" s="2"/>
      <c r="D26" s="437"/>
      <c r="E26" s="2"/>
      <c r="F26" s="2"/>
      <c r="G26" s="122" t="str">
        <f>Detail_note_critere_D!J2</f>
        <v>D4 : Flore patrimoniale/rôle fonctionnel</v>
      </c>
      <c r="H26" s="71" t="str">
        <f>Detail_note_critere_D!J5</f>
        <v>Grande diversité des communauté végétale. Rumex Rupestris IC ; Cuscuta planifolia VU ; Daucus carota subsp. Gaudronii VU. Trichomanès remarquable IC</v>
      </c>
      <c r="I26" s="131">
        <f>Detail_note_critere_D!K5</f>
        <v>3</v>
      </c>
      <c r="J26" s="1"/>
    </row>
    <row r="27" spans="1:10" ht="30">
      <c r="A27" s="2"/>
      <c r="B27" s="2"/>
      <c r="C27" s="2"/>
      <c r="D27" s="2"/>
      <c r="E27" s="2"/>
      <c r="F27" s="2"/>
      <c r="G27" s="122" t="str">
        <f>Detail_note_critere_D!L2</f>
        <v>D5 : Faune patrimoniale/rôle fonctionnel</v>
      </c>
      <c r="H27" s="71" t="str">
        <f>Detail_note_critere_D!L5</f>
        <v>Crave à bec rouge, oiseaux nicheurs</v>
      </c>
      <c r="I27" s="134">
        <f>Detail_note_critere_D!M5</f>
        <v>3</v>
      </c>
      <c r="J27" s="1"/>
    </row>
    <row r="28" spans="1:10" ht="16.5" thickBot="1">
      <c r="A28" s="2"/>
      <c r="B28" s="2"/>
      <c r="C28" s="2"/>
      <c r="D28" s="2"/>
      <c r="E28" s="2"/>
      <c r="F28" s="2"/>
      <c r="G28" s="125" t="s">
        <v>200</v>
      </c>
      <c r="H28" s="309" t="str">
        <f>Detail_note_critere_D!N5</f>
        <v>Exceptionnelle</v>
      </c>
      <c r="I28" s="257">
        <f>Detail_note_critere_D!O5</f>
        <v>12</v>
      </c>
      <c r="J28" s="1"/>
    </row>
    <row r="29" spans="1:10" ht="55.5" customHeight="1">
      <c r="A29" s="2"/>
      <c r="B29" s="2"/>
      <c r="C29" s="2"/>
      <c r="D29" s="355" t="str">
        <f>Légende_fiche_enjeux_habitat!E32</f>
        <v>III : Enjeux patrimonial de conservation de l'habitat au sein de ce site Natura 2000</v>
      </c>
      <c r="E29" s="356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310" t="str">
        <f>Synthese_note_tous_habitats!P5</f>
        <v>Très fort</v>
      </c>
      <c r="E30" s="255">
        <f>Synthese_note_tous_habitats!Q5</f>
        <v>10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D29:E29"/>
    <mergeCell ref="D13:E13"/>
    <mergeCell ref="A15:B15"/>
    <mergeCell ref="E16:E18"/>
    <mergeCell ref="D20:E20"/>
    <mergeCell ref="G22:I22"/>
    <mergeCell ref="D23:D26"/>
    <mergeCell ref="A1:I1"/>
    <mergeCell ref="A3:I3"/>
    <mergeCell ref="A5:B5"/>
    <mergeCell ref="D5:E5"/>
    <mergeCell ref="G5:I5"/>
    <mergeCell ref="A7:B7"/>
    <mergeCell ref="D7:E8"/>
    <mergeCell ref="G7:I7"/>
  </mergeCells>
  <conditionalFormatting sqref="I12">
    <cfRule type="cellIs" priority="27" dxfId="2" operator="equal">
      <formula>4</formula>
    </cfRule>
  </conditionalFormatting>
  <conditionalFormatting sqref="I8:I12 B11">
    <cfRule type="cellIs" priority="30" dxfId="21" operator="equal">
      <formula>0</formula>
    </cfRule>
  </conditionalFormatting>
  <conditionalFormatting sqref="E14">
    <cfRule type="cellIs" priority="21" dxfId="2" operator="equal">
      <formula>8</formula>
    </cfRule>
    <cfRule type="cellIs" priority="22" dxfId="1" operator="between">
      <formula>6</formula>
      <formula>7</formula>
    </cfRule>
    <cfRule type="cellIs" priority="23" dxfId="0" operator="between">
      <formula>4</formula>
      <formula>5</formula>
    </cfRule>
    <cfRule type="cellIs" priority="24" dxfId="3" operator="between">
      <formula>2</formula>
      <formula>3</formula>
    </cfRule>
  </conditionalFormatting>
  <conditionalFormatting sqref="E21 I28 E30">
    <cfRule type="cellIs" priority="16" dxfId="17" operator="greaterThanOrEqual">
      <formula>12</formula>
    </cfRule>
    <cfRule type="cellIs" priority="17" dxfId="2" operator="between">
      <formula>9</formula>
      <formula>11.9999</formula>
    </cfRule>
    <cfRule type="cellIs" priority="18" dxfId="1" operator="between">
      <formula>7</formula>
      <formula>8.9999</formula>
    </cfRule>
    <cfRule type="cellIs" priority="19" dxfId="0" operator="between">
      <formula>5</formula>
      <formula>6.9999</formula>
    </cfRule>
    <cfRule type="cellIs" priority="20" dxfId="3" operator="lessThan">
      <formula>5</formula>
    </cfRule>
  </conditionalFormatting>
  <conditionalFormatting sqref="I23">
    <cfRule type="cellIs" priority="14" dxfId="2" operator="equal">
      <formula>2</formula>
    </cfRule>
    <cfRule type="cellIs" priority="15" dxfId="1" operator="equal">
      <formula>1</formula>
    </cfRule>
  </conditionalFormatting>
  <conditionalFormatting sqref="I24">
    <cfRule type="cellIs" priority="11" dxfId="12" operator="equal">
      <formula>3</formula>
    </cfRule>
    <cfRule type="cellIs" priority="12" dxfId="0" operator="equal">
      <formula>2</formula>
    </cfRule>
    <cfRule type="cellIs" priority="13" dxfId="2" operator="equal">
      <formula>1</formula>
    </cfRule>
  </conditionalFormatting>
  <conditionalFormatting sqref="B19">
    <cfRule type="cellIs" priority="5" dxfId="2" operator="equal">
      <formula>6</formula>
    </cfRule>
    <cfRule type="cellIs" priority="6" dxfId="1" operator="equal">
      <formula>5</formula>
    </cfRule>
    <cfRule type="cellIs" priority="7" dxfId="0" operator="equal">
      <formula>4</formula>
    </cfRule>
    <cfRule type="cellIs" priority="8" dxfId="3" operator="equal">
      <formula>3</formula>
    </cfRule>
    <cfRule type="cellIs" priority="9" dxfId="12" operator="equal">
      <formula>2</formula>
    </cfRule>
    <cfRule type="cellIs" priority="10" dxfId="21" operator="equal">
      <formula>1</formula>
    </cfRule>
  </conditionalFormatting>
  <conditionalFormatting sqref="I8:I12 B11">
    <cfRule type="cellIs" priority="25" dxfId="2" operator="equal">
      <formula>4</formula>
    </cfRule>
  </conditionalFormatting>
  <conditionalFormatting sqref="I8:I12 B11">
    <cfRule type="cellIs" priority="26" dxfId="229" operator="equal">
      <formula>3</formula>
    </cfRule>
  </conditionalFormatting>
  <conditionalFormatting sqref="I8:I12 B11">
    <cfRule type="cellIs" priority="28" dxfId="0" operator="equal">
      <formula>2</formula>
    </cfRule>
  </conditionalFormatting>
  <conditionalFormatting sqref="I8:I12 B11">
    <cfRule type="cellIs" priority="29" dxfId="3" operator="equal">
      <formula>1</formula>
    </cfRule>
  </conditionalFormatting>
  <conditionalFormatting sqref="I25:I27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  <cfRule type="cellIs" priority="4" dxfId="3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40" t="str">
        <f>Chiffres_cles_par_habitat!A6</f>
        <v>2110 Dunes mobiles embryonnaires</v>
      </c>
      <c r="B1" s="441"/>
      <c r="C1" s="441"/>
      <c r="D1" s="441"/>
      <c r="E1" s="441"/>
      <c r="F1" s="441"/>
      <c r="G1" s="441"/>
      <c r="H1" s="441"/>
      <c r="I1" s="442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46" t="str">
        <f>Habitats_declines!B6</f>
        <v>2110-1 - Dunes mobiles embryonnaires atlantiques </v>
      </c>
      <c r="B3" s="441"/>
      <c r="C3" s="441"/>
      <c r="D3" s="441"/>
      <c r="E3" s="441"/>
      <c r="F3" s="441"/>
      <c r="G3" s="441"/>
      <c r="H3" s="441"/>
      <c r="I3" s="442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64" t="str">
        <f>Légende_fiche_enjeux_habitat!B3</f>
        <v>Critères en lien avec la responsabilité relative du site Natura 2000 pour la conservation de cet habitats à différentes échelles au sein du réseau Natura 2000</v>
      </c>
      <c r="B5" s="365"/>
      <c r="C5" s="1"/>
      <c r="D5" s="359" t="str">
        <f>Légende_fiche_enjeux_habitat!E3</f>
        <v>Notation des enjeux</v>
      </c>
      <c r="E5" s="360"/>
      <c r="F5" s="1"/>
      <c r="G5" s="359" t="str">
        <f>Légende_fiche_enjeux_habitat!H3</f>
        <v>Critères en lien avec la valeur qualitative intrinsecte de l'habitat sans notion de comparaison relative</v>
      </c>
      <c r="H5" s="443"/>
      <c r="I5" s="36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49" t="str">
        <f>Légende_fiche_enjeux_habitat!B5</f>
        <v>A : Rôle de la région Bretagne pour la conservation de cet habitat à différentes échelles (nombre de sites)</v>
      </c>
      <c r="B7" s="350"/>
      <c r="C7" s="2"/>
      <c r="D7" s="444" t="str">
        <f>Légende_fiche_enjeux_habitat!E7</f>
        <v>I =  A+B</v>
      </c>
      <c r="E7" s="444"/>
      <c r="F7" s="2"/>
      <c r="G7" s="349" t="str">
        <f>Légende_fiche_enjeux_habitat!H5</f>
        <v>B : Sensibilité de l'habitat à l'échelle européenne</v>
      </c>
      <c r="H7" s="445"/>
      <c r="I7" s="350"/>
      <c r="J7" s="1"/>
    </row>
    <row r="8" spans="1:10" ht="45">
      <c r="A8" s="122" t="s">
        <v>197</v>
      </c>
      <c r="B8" s="123">
        <f>Chiffres_cles_par_habitat!D6</f>
        <v>100</v>
      </c>
      <c r="C8" s="2"/>
      <c r="D8" s="444"/>
      <c r="E8" s="444"/>
      <c r="F8" s="2"/>
      <c r="G8" s="122" t="str">
        <f>Detail_note_critere_B!B2</f>
        <v>B1 : Aire de répartition. Source : cartes de répartition europenne (site du CTE), FSD pour nombre de régions biogéographiques.</v>
      </c>
      <c r="H8" s="53" t="str">
        <f>Detail_note_critere_B!B6</f>
        <v>Large : 6 régions biogéographiques (atlantique et méditéranéenne)</v>
      </c>
      <c r="I8" s="133">
        <f>Detail_note_critere_B!C6</f>
        <v>1</v>
      </c>
      <c r="J8" s="1"/>
    </row>
    <row r="9" spans="1:10" ht="105">
      <c r="A9" s="122" t="s">
        <v>198</v>
      </c>
      <c r="B9" s="123">
        <f>Chiffres_cles_par_habitat!F6</f>
        <v>26</v>
      </c>
      <c r="C9" s="2"/>
      <c r="D9" s="2"/>
      <c r="E9" s="2"/>
      <c r="F9" s="2"/>
      <c r="G9" s="122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57" t="str">
        <f>Detail_note_critere_B!D6</f>
        <v>Habitat à ampitude écologique restreinte : habitat strictement limité à une étroite frange littorale</v>
      </c>
      <c r="I9" s="305">
        <f>Detail_note_critere_B!E6</f>
        <v>3</v>
      </c>
      <c r="J9" s="1"/>
    </row>
    <row r="10" spans="1:10" ht="90">
      <c r="A10" s="122" t="s">
        <v>199</v>
      </c>
      <c r="B10" s="124">
        <f>Chiffres_cles_par_habitat!H6</f>
        <v>0.26</v>
      </c>
      <c r="C10" s="2"/>
      <c r="D10" s="2"/>
      <c r="E10" s="2"/>
      <c r="F10" s="2"/>
      <c r="G10" s="122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80" t="str">
        <f>Detail_note_critere_B!F6</f>
        <v>Habitat peu commun en Europe : présent sur tout le littoral européen mais que littoral</v>
      </c>
      <c r="I10" s="306">
        <f>Detail_note_critere_B!H6</f>
        <v>2</v>
      </c>
      <c r="J10" s="1"/>
    </row>
    <row r="11" spans="1:10" ht="114" customHeight="1" thickBot="1">
      <c r="A11" s="125" t="s">
        <v>200</v>
      </c>
      <c r="B11" s="104">
        <f>Synthese_note_tous_habitats!D6</f>
        <v>3</v>
      </c>
      <c r="C11" s="2"/>
      <c r="D11" s="2"/>
      <c r="E11" s="2"/>
      <c r="F11" s="2"/>
      <c r="G11" s="122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80" t="str">
        <f>Detail_note_critere_B!I6</f>
        <v>Dominance de "tendance négative"</v>
      </c>
      <c r="I11" s="305">
        <f>Detail_note_critere_B!K6</f>
        <v>2</v>
      </c>
      <c r="J11" s="1"/>
    </row>
    <row r="12" spans="1:10" ht="16.5" thickBot="1">
      <c r="A12" s="3"/>
      <c r="B12" s="4"/>
      <c r="C12" s="2"/>
      <c r="D12" s="2"/>
      <c r="E12" s="2"/>
      <c r="F12" s="2"/>
      <c r="G12" s="126" t="s">
        <v>200</v>
      </c>
      <c r="H12" s="121" t="str">
        <f>Detail_note_critere_B!L5</f>
        <v>Modérée</v>
      </c>
      <c r="I12" s="307">
        <f>Detail_note_critere_B!M5</f>
        <v>2</v>
      </c>
      <c r="J12" s="1"/>
    </row>
    <row r="13" spans="1:10" ht="48" customHeight="1">
      <c r="A13" s="2"/>
      <c r="B13" s="2"/>
      <c r="C13" s="2"/>
      <c r="D13" s="344" t="str">
        <f>Légende_fiche_enjeux_habitat!E9</f>
        <v>I : Reponsabilité de la région Bretagne pour la conservation de l'habitat à l'échelle européenne</v>
      </c>
      <c r="E13" s="345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311" t="str">
        <f>Synthese_note_tous_habitats!G6</f>
        <v>Enjeux modéré</v>
      </c>
      <c r="E14" s="104">
        <f>Synthese_note_tous_habitats!H6</f>
        <v>5</v>
      </c>
      <c r="F14" s="2"/>
      <c r="G14" s="2"/>
      <c r="H14" s="2"/>
      <c r="I14" s="2"/>
      <c r="J14" s="1"/>
    </row>
    <row r="15" spans="1:10" ht="28.5" customHeight="1">
      <c r="A15" s="349" t="str">
        <f>Légende_fiche_enjeux_habitat!B15</f>
        <v>50 à 100%</v>
      </c>
      <c r="B15" s="350"/>
      <c r="C15" s="2"/>
      <c r="D15" s="2"/>
      <c r="E15" s="2"/>
      <c r="F15" s="2"/>
      <c r="G15" s="2"/>
      <c r="H15" s="2"/>
      <c r="I15" s="2"/>
      <c r="J15" s="1"/>
    </row>
    <row r="16" spans="1:10" ht="30">
      <c r="A16" s="122" t="s">
        <v>202</v>
      </c>
      <c r="B16" s="129">
        <f>Chiffres_cles_par_habitat!J6</f>
        <v>78.47</v>
      </c>
      <c r="C16" s="2"/>
      <c r="D16" s="2"/>
      <c r="E16" s="438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2" t="s">
        <v>203</v>
      </c>
      <c r="B17" s="123">
        <f>Chiffres_cles_par_habitat!L6</f>
        <v>0.94</v>
      </c>
      <c r="C17" s="2"/>
      <c r="D17" s="2"/>
      <c r="E17" s="438"/>
      <c r="F17" s="2"/>
      <c r="G17" s="2"/>
      <c r="H17" s="2"/>
      <c r="I17" s="2"/>
      <c r="J17" s="1"/>
    </row>
    <row r="18" spans="1:10" ht="60">
      <c r="A18" s="122" t="s">
        <v>204</v>
      </c>
      <c r="B18" s="130">
        <f>Chiffres_cles_par_habitat!M6</f>
        <v>0.011979100293105645</v>
      </c>
      <c r="C18" s="2"/>
      <c r="D18" s="2"/>
      <c r="E18" s="438"/>
      <c r="F18" s="2"/>
      <c r="G18" s="2"/>
      <c r="H18" s="2"/>
      <c r="I18" s="2"/>
      <c r="J18" s="1"/>
    </row>
    <row r="19" spans="1:10" ht="16.5" thickBot="1">
      <c r="A19" s="125" t="s">
        <v>200</v>
      </c>
      <c r="B19" s="304">
        <f>Synthese_note_tous_habitats!K6</f>
        <v>1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55" t="str">
        <f>Légende_fiche_enjeux_habitat!E18</f>
        <v>II : Responsabilité de ce site Natura 2000 pour la conservation de cet habitat</v>
      </c>
      <c r="E20" s="356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312" t="str">
        <f>Synthese_note_tous_habitats!L6</f>
        <v>Modérée</v>
      </c>
      <c r="E21" s="260">
        <f>Synthese_note_tous_habitats!M6</f>
        <v>6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44" t="str">
        <f>Légende_fiche_enjeux_habitat!H25</f>
        <v>D : Valeur patrimoniale de l'habitat au sein du site Natura 2000</v>
      </c>
      <c r="H22" s="439"/>
      <c r="I22" s="345"/>
      <c r="J22" s="1"/>
    </row>
    <row r="23" spans="1:10" ht="30">
      <c r="A23" s="4"/>
      <c r="B23" s="4"/>
      <c r="C23" s="2"/>
      <c r="D23" s="437" t="str">
        <f>Légende_fiche_enjeux_habitat!E28</f>
        <v>III = (II x 2) + D</v>
      </c>
      <c r="E23" s="2"/>
      <c r="F23" s="2"/>
      <c r="G23" s="122" t="str">
        <f>Detail_note_critere_D!B2</f>
        <v>D1 : Statut européen de l'habitat</v>
      </c>
      <c r="H23" s="57" t="str">
        <f>Detail_note_critere_D!B6</f>
        <v>Habitat d'intérêt communautaire</v>
      </c>
      <c r="I23" s="128">
        <f>Detail_note_critere_D!C6</f>
        <v>1</v>
      </c>
      <c r="J23" s="1"/>
    </row>
    <row r="24" spans="1:10" ht="30">
      <c r="A24" s="2"/>
      <c r="B24" s="2"/>
      <c r="C24" s="2"/>
      <c r="D24" s="437"/>
      <c r="E24" s="2"/>
      <c r="F24" s="2"/>
      <c r="G24" s="122" t="str">
        <f>Detail_note_critere_D!D2</f>
        <v>D2 : État de dégradation</v>
      </c>
      <c r="H24" s="81" t="str">
        <f>Detail_note_critere_D!D6</f>
        <v>Habitat globalement non dégradé</v>
      </c>
      <c r="I24" s="132">
        <f>Detail_note_critere_D!F6</f>
        <v>3</v>
      </c>
      <c r="J24" s="1"/>
    </row>
    <row r="25" spans="1:10" ht="27" customHeight="1">
      <c r="A25" s="2"/>
      <c r="B25" s="2"/>
      <c r="C25" s="2"/>
      <c r="D25" s="437"/>
      <c r="E25" s="2"/>
      <c r="F25" s="2"/>
      <c r="G25" s="122" t="str">
        <f>Detail_note_critere_D!G2</f>
        <v>D3 : Représentativité spatiale</v>
      </c>
      <c r="H25" s="106" t="str">
        <f>Detail_note_critere_D!G6</f>
        <v>Non significative</v>
      </c>
      <c r="I25" s="133">
        <f>Detail_note_critere_D!I6</f>
        <v>0</v>
      </c>
      <c r="J25" s="1"/>
    </row>
    <row r="26" spans="1:10" ht="45">
      <c r="A26" s="2"/>
      <c r="B26" s="2"/>
      <c r="C26" s="2"/>
      <c r="D26" s="437"/>
      <c r="E26" s="2"/>
      <c r="F26" s="2"/>
      <c r="G26" s="122" t="str">
        <f>Detail_note_critere_D!J2</f>
        <v>D4 : Flore patrimoniale/rôle fonctionnel</v>
      </c>
      <c r="H26" s="80" t="str">
        <f>Detail_note_critere_D!J6</f>
        <v>Cortège caractéristique mais absence d'espèces à forte valeur patrimoniale</v>
      </c>
      <c r="I26" s="131">
        <f>Detail_note_critere_D!K6</f>
        <v>1</v>
      </c>
      <c r="J26" s="1"/>
    </row>
    <row r="27" spans="1:10" ht="15.75">
      <c r="A27" s="2"/>
      <c r="B27" s="2"/>
      <c r="C27" s="2"/>
      <c r="D27" s="2"/>
      <c r="E27" s="2"/>
      <c r="F27" s="2"/>
      <c r="G27" s="122" t="str">
        <f>Detail_note_critere_D!L2</f>
        <v>D5 : Faune patrimoniale/rôle fonctionnel</v>
      </c>
      <c r="H27" s="57" t="str">
        <f>Detail_note_critere_D!L6</f>
        <v>A compléter</v>
      </c>
      <c r="I27" s="134">
        <f>Detail_note_critere_D!M6</f>
        <v>2</v>
      </c>
      <c r="J27" s="1"/>
    </row>
    <row r="28" spans="1:10" ht="16.5" thickBot="1">
      <c r="A28" s="2"/>
      <c r="B28" s="2"/>
      <c r="C28" s="2"/>
      <c r="D28" s="2"/>
      <c r="E28" s="2"/>
      <c r="F28" s="2"/>
      <c r="G28" s="125" t="s">
        <v>200</v>
      </c>
      <c r="H28" s="256" t="str">
        <f>Detail_note_critere_D!N6</f>
        <v>Forte</v>
      </c>
      <c r="I28" s="257">
        <f>Detail_note_critere_D!O6</f>
        <v>7</v>
      </c>
      <c r="J28" s="1"/>
    </row>
    <row r="29" spans="1:10" ht="55.5" customHeight="1">
      <c r="A29" s="2"/>
      <c r="B29" s="2"/>
      <c r="C29" s="2"/>
      <c r="D29" s="355" t="str">
        <f>Légende_fiche_enjeux_habitat!E32</f>
        <v>III : Enjeux patrimonial de conservation de l'habitat au sein de ce site Natura 2000</v>
      </c>
      <c r="E29" s="356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313" t="str">
        <f>Synthese_note_tous_habitats!P6</f>
        <v>Modéré</v>
      </c>
      <c r="E30" s="255">
        <f>Synthese_note_tous_habitats!Q6</f>
        <v>6.333333333333333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D29:E29"/>
    <mergeCell ref="D13:E13"/>
    <mergeCell ref="A15:B15"/>
    <mergeCell ref="E16:E18"/>
    <mergeCell ref="D20:E20"/>
    <mergeCell ref="G22:I22"/>
    <mergeCell ref="D23:D26"/>
    <mergeCell ref="A1:I1"/>
    <mergeCell ref="A3:I3"/>
    <mergeCell ref="A5:B5"/>
    <mergeCell ref="D5:E5"/>
    <mergeCell ref="G5:I5"/>
    <mergeCell ref="A7:B7"/>
    <mergeCell ref="D7:E8"/>
    <mergeCell ref="G7:I7"/>
  </mergeCells>
  <conditionalFormatting sqref="I12">
    <cfRule type="cellIs" priority="27" dxfId="2" operator="equal">
      <formula>4</formula>
    </cfRule>
  </conditionalFormatting>
  <conditionalFormatting sqref="I8:I12 B11">
    <cfRule type="cellIs" priority="30" dxfId="21" operator="equal">
      <formula>0</formula>
    </cfRule>
  </conditionalFormatting>
  <conditionalFormatting sqref="E14">
    <cfRule type="cellIs" priority="21" dxfId="2" operator="equal">
      <formula>8</formula>
    </cfRule>
    <cfRule type="cellIs" priority="22" dxfId="1" operator="between">
      <formula>6</formula>
      <formula>7</formula>
    </cfRule>
    <cfRule type="cellIs" priority="23" dxfId="0" operator="between">
      <formula>4</formula>
      <formula>5</formula>
    </cfRule>
    <cfRule type="cellIs" priority="24" dxfId="3" operator="between">
      <formula>2</formula>
      <formula>3</formula>
    </cfRule>
  </conditionalFormatting>
  <conditionalFormatting sqref="E21 I28 E30">
    <cfRule type="cellIs" priority="16" dxfId="17" operator="greaterThanOrEqual">
      <formula>12</formula>
    </cfRule>
    <cfRule type="cellIs" priority="17" dxfId="2" operator="between">
      <formula>9</formula>
      <formula>11.9999</formula>
    </cfRule>
    <cfRule type="cellIs" priority="18" dxfId="1" operator="between">
      <formula>7</formula>
      <formula>8.9999</formula>
    </cfRule>
    <cfRule type="cellIs" priority="19" dxfId="0" operator="between">
      <formula>5</formula>
      <formula>6.9999</formula>
    </cfRule>
    <cfRule type="cellIs" priority="20" dxfId="3" operator="lessThan">
      <formula>5</formula>
    </cfRule>
  </conditionalFormatting>
  <conditionalFormatting sqref="I23">
    <cfRule type="cellIs" priority="14" dxfId="2" operator="equal">
      <formula>2</formula>
    </cfRule>
    <cfRule type="cellIs" priority="15" dxfId="1" operator="equal">
      <formula>1</formula>
    </cfRule>
  </conditionalFormatting>
  <conditionalFormatting sqref="I24">
    <cfRule type="cellIs" priority="11" dxfId="12" operator="equal">
      <formula>3</formula>
    </cfRule>
    <cfRule type="cellIs" priority="12" dxfId="0" operator="equal">
      <formula>2</formula>
    </cfRule>
    <cfRule type="cellIs" priority="13" dxfId="2" operator="equal">
      <formula>1</formula>
    </cfRule>
  </conditionalFormatting>
  <conditionalFormatting sqref="B19">
    <cfRule type="cellIs" priority="5" dxfId="2" operator="equal">
      <formula>6</formula>
    </cfRule>
    <cfRule type="cellIs" priority="6" dxfId="1" operator="equal">
      <formula>5</formula>
    </cfRule>
    <cfRule type="cellIs" priority="7" dxfId="0" operator="equal">
      <formula>4</formula>
    </cfRule>
    <cfRule type="cellIs" priority="8" dxfId="3" operator="equal">
      <formula>3</formula>
    </cfRule>
    <cfRule type="cellIs" priority="9" dxfId="12" operator="equal">
      <formula>2</formula>
    </cfRule>
    <cfRule type="cellIs" priority="10" dxfId="21" operator="equal">
      <formula>1</formula>
    </cfRule>
  </conditionalFormatting>
  <conditionalFormatting sqref="I8:I12 B11">
    <cfRule type="cellIs" priority="25" dxfId="2" operator="equal">
      <formula>4</formula>
    </cfRule>
  </conditionalFormatting>
  <conditionalFormatting sqref="I8:I12 B11">
    <cfRule type="cellIs" priority="26" dxfId="229" operator="equal">
      <formula>3</formula>
    </cfRule>
  </conditionalFormatting>
  <conditionalFormatting sqref="I8:I12 B11">
    <cfRule type="cellIs" priority="28" dxfId="0" operator="equal">
      <formula>2</formula>
    </cfRule>
  </conditionalFormatting>
  <conditionalFormatting sqref="I8:I12 B11">
    <cfRule type="cellIs" priority="29" dxfId="3" operator="equal">
      <formula>1</formula>
    </cfRule>
  </conditionalFormatting>
  <conditionalFormatting sqref="I25:I27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  <cfRule type="cellIs" priority="4" dxfId="3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40" t="str">
        <f>Chiffres_cles_par_habitat!A7</f>
        <v>2120 Dunes mobiles du cordon littoral à Ammophila arenaria (dunes blanches)</v>
      </c>
      <c r="B1" s="441"/>
      <c r="C1" s="441"/>
      <c r="D1" s="441"/>
      <c r="E1" s="441"/>
      <c r="F1" s="441"/>
      <c r="G1" s="441"/>
      <c r="H1" s="441"/>
      <c r="I1" s="442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46" t="str">
        <f>Habitats_declines!B7</f>
        <v>2120-1 - Dunes mobiles à Ammophila arenaria subsp. arenaria des côtes atlantiques </v>
      </c>
      <c r="B3" s="441"/>
      <c r="C3" s="441"/>
      <c r="D3" s="441"/>
      <c r="E3" s="441"/>
      <c r="F3" s="441"/>
      <c r="G3" s="441"/>
      <c r="H3" s="441"/>
      <c r="I3" s="442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64" t="str">
        <f>Légende_fiche_enjeux_habitat!B3</f>
        <v>Critères en lien avec la responsabilité relative du site Natura 2000 pour la conservation de cet habitats à différentes échelles au sein du réseau Natura 2000</v>
      </c>
      <c r="B5" s="365"/>
      <c r="C5" s="1"/>
      <c r="D5" s="359" t="str">
        <f>Légende_fiche_enjeux_habitat!E3</f>
        <v>Notation des enjeux</v>
      </c>
      <c r="E5" s="360"/>
      <c r="F5" s="1"/>
      <c r="G5" s="359" t="str">
        <f>Légende_fiche_enjeux_habitat!H3</f>
        <v>Critères en lien avec la valeur qualitative intrinsecte de l'habitat sans notion de comparaison relative</v>
      </c>
      <c r="H5" s="443"/>
      <c r="I5" s="36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49" t="str">
        <f>Légende_fiche_enjeux_habitat!B5</f>
        <v>A : Rôle de la région Bretagne pour la conservation de cet habitat à différentes échelles (nombre de sites)</v>
      </c>
      <c r="B7" s="350"/>
      <c r="C7" s="2"/>
      <c r="D7" s="444" t="str">
        <f>Légende_fiche_enjeux_habitat!E7</f>
        <v>I =  A+B</v>
      </c>
      <c r="E7" s="444"/>
      <c r="F7" s="2"/>
      <c r="G7" s="349" t="str">
        <f>Légende_fiche_enjeux_habitat!H5</f>
        <v>B : Sensibilité de l'habitat à l'échelle européenne</v>
      </c>
      <c r="H7" s="445"/>
      <c r="I7" s="350"/>
      <c r="J7" s="1"/>
    </row>
    <row r="8" spans="1:10" ht="45">
      <c r="A8" s="122" t="s">
        <v>197</v>
      </c>
      <c r="B8" s="123">
        <f>Chiffres_cles_par_habitat!D7</f>
        <v>99</v>
      </c>
      <c r="C8" s="2"/>
      <c r="D8" s="444"/>
      <c r="E8" s="444"/>
      <c r="F8" s="2"/>
      <c r="G8" s="122" t="str">
        <f>Detail_note_critere_B!B2</f>
        <v>B1 : Aire de répartition. Source : cartes de répartition europenne (site du CTE), FSD pour nombre de régions biogéographiques.</v>
      </c>
      <c r="H8" s="53" t="str">
        <f>Detail_note_critere_B!B7</f>
        <v>Large : 6 régions biogéographiques (atlantique et méditéranéenne)</v>
      </c>
      <c r="I8" s="133">
        <f>Detail_note_critere_B!C7</f>
        <v>1</v>
      </c>
      <c r="J8" s="1"/>
    </row>
    <row r="9" spans="1:10" ht="105">
      <c r="A9" s="122" t="s">
        <v>198</v>
      </c>
      <c r="B9" s="123">
        <f>Chiffres_cles_par_habitat!F7</f>
        <v>26</v>
      </c>
      <c r="C9" s="2"/>
      <c r="D9" s="2"/>
      <c r="E9" s="2"/>
      <c r="F9" s="2"/>
      <c r="G9" s="122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57" t="str">
        <f>Detail_note_critere_B!D7</f>
        <v>Habitat à ampitude écologique restreinte : habitat strictement limité à une étroite frange littorale</v>
      </c>
      <c r="I9" s="305">
        <f>Detail_note_critere_B!E7</f>
        <v>3</v>
      </c>
      <c r="J9" s="1"/>
    </row>
    <row r="10" spans="1:10" ht="102" customHeight="1">
      <c r="A10" s="122" t="s">
        <v>199</v>
      </c>
      <c r="B10" s="124">
        <f>Chiffres_cles_par_habitat!H7</f>
        <v>0.26262626262626265</v>
      </c>
      <c r="C10" s="2"/>
      <c r="D10" s="2"/>
      <c r="E10" s="2"/>
      <c r="F10" s="2"/>
      <c r="G10" s="122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80" t="str">
        <f>Detail_note_critere_B!F7</f>
        <v>Habitat peu commun en Europe : présent sur tout le littoral européen mais que littoral</v>
      </c>
      <c r="I10" s="306">
        <f>Detail_note_critere_B!H7</f>
        <v>2</v>
      </c>
      <c r="J10" s="1"/>
    </row>
    <row r="11" spans="1:10" ht="164.25" customHeight="1" thickBot="1">
      <c r="A11" s="125" t="s">
        <v>200</v>
      </c>
      <c r="B11" s="104">
        <f>Synthese_note_tous_habitats!D7</f>
        <v>3</v>
      </c>
      <c r="C11" s="2"/>
      <c r="D11" s="2"/>
      <c r="E11" s="2"/>
      <c r="F11" s="2"/>
      <c r="G11" s="122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57" t="str">
        <f>Detail_note_critere_B!I7</f>
        <v>Large dominance de "tendance négative"</v>
      </c>
      <c r="I11" s="305">
        <f>Detail_note_critere_B!K7</f>
        <v>3</v>
      </c>
      <c r="J11" s="1"/>
    </row>
    <row r="12" spans="1:10" ht="16.5" thickBot="1">
      <c r="A12" s="3"/>
      <c r="B12" s="4"/>
      <c r="C12" s="2"/>
      <c r="D12" s="2"/>
      <c r="E12" s="2"/>
      <c r="F12" s="2"/>
      <c r="G12" s="126" t="s">
        <v>200</v>
      </c>
      <c r="H12" s="121" t="str">
        <f>Detail_note_critere_B!L5</f>
        <v>Modérée</v>
      </c>
      <c r="I12" s="307">
        <f>Detail_note_critere_B!M5</f>
        <v>2</v>
      </c>
      <c r="J12" s="1"/>
    </row>
    <row r="13" spans="1:10" ht="48" customHeight="1">
      <c r="A13" s="2"/>
      <c r="B13" s="2"/>
      <c r="C13" s="2"/>
      <c r="D13" s="344" t="str">
        <f>Légende_fiche_enjeux_habitat!E9</f>
        <v>I : Reponsabilité de la région Bretagne pour la conservation de l'habitat à l'échelle européenne</v>
      </c>
      <c r="E13" s="345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135" t="str">
        <f>Synthese_note_tous_habitats!G7</f>
        <v>Enjeux fort</v>
      </c>
      <c r="E14" s="104">
        <f>Synthese_note_tous_habitats!H7</f>
        <v>6</v>
      </c>
      <c r="F14" s="2"/>
      <c r="G14" s="2"/>
      <c r="H14" s="2"/>
      <c r="I14" s="2"/>
      <c r="J14" s="1"/>
    </row>
    <row r="15" spans="1:10" ht="28.5" customHeight="1">
      <c r="A15" s="349" t="str">
        <f>Légende_fiche_enjeux_habitat!B15</f>
        <v>50 à 100%</v>
      </c>
      <c r="B15" s="350"/>
      <c r="C15" s="2"/>
      <c r="D15" s="2"/>
      <c r="E15" s="2"/>
      <c r="F15" s="2"/>
      <c r="G15" s="2"/>
      <c r="H15" s="2"/>
      <c r="I15" s="2"/>
      <c r="J15" s="1"/>
    </row>
    <row r="16" spans="1:10" ht="30">
      <c r="A16" s="122" t="s">
        <v>202</v>
      </c>
      <c r="B16" s="129">
        <f>Chiffres_cles_par_habitat!J7</f>
        <v>276.31</v>
      </c>
      <c r="C16" s="2"/>
      <c r="D16" s="2"/>
      <c r="E16" s="438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2" t="s">
        <v>203</v>
      </c>
      <c r="B17" s="123">
        <f>Chiffres_cles_par_habitat!L7</f>
        <v>0.15</v>
      </c>
      <c r="C17" s="2"/>
      <c r="D17" s="2"/>
      <c r="E17" s="438"/>
      <c r="F17" s="2"/>
      <c r="G17" s="2"/>
      <c r="H17" s="2"/>
      <c r="I17" s="2"/>
      <c r="J17" s="1"/>
    </row>
    <row r="18" spans="1:10" ht="60">
      <c r="A18" s="122" t="s">
        <v>204</v>
      </c>
      <c r="B18" s="130">
        <f>Chiffres_cles_par_habitat!M7</f>
        <v>0.0005428685172451232</v>
      </c>
      <c r="C18" s="2"/>
      <c r="D18" s="2"/>
      <c r="E18" s="438"/>
      <c r="F18" s="2"/>
      <c r="G18" s="2"/>
      <c r="H18" s="2"/>
      <c r="I18" s="2"/>
      <c r="J18" s="1"/>
    </row>
    <row r="19" spans="1:10" ht="16.5" thickBot="1">
      <c r="A19" s="125" t="s">
        <v>200</v>
      </c>
      <c r="B19" s="304">
        <f>Synthese_note_tous_habitats!K7</f>
        <v>1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55" t="str">
        <f>Légende_fiche_enjeux_habitat!E18</f>
        <v>II : Responsabilité de ce site Natura 2000 pour la conservation de cet habitat</v>
      </c>
      <c r="E20" s="356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256" t="str">
        <f>Synthese_note_tous_habitats!L6</f>
        <v>Modérée</v>
      </c>
      <c r="E21" s="260">
        <f>Synthese_note_tous_habitats!M7</f>
        <v>7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44" t="str">
        <f>Légende_fiche_enjeux_habitat!H25</f>
        <v>D : Valeur patrimoniale de l'habitat au sein du site Natura 2000</v>
      </c>
      <c r="H22" s="439"/>
      <c r="I22" s="345"/>
      <c r="J22" s="1"/>
    </row>
    <row r="23" spans="1:10" ht="30">
      <c r="A23" s="4"/>
      <c r="B23" s="4"/>
      <c r="C23" s="2"/>
      <c r="D23" s="437" t="str">
        <f>Légende_fiche_enjeux_habitat!E28</f>
        <v>III = (II x 2) + D</v>
      </c>
      <c r="E23" s="2"/>
      <c r="F23" s="2"/>
      <c r="G23" s="122" t="str">
        <f>Detail_note_critere_D!B2</f>
        <v>D1 : Statut européen de l'habitat</v>
      </c>
      <c r="H23" s="57" t="str">
        <f>Detail_note_critere_D!B7</f>
        <v>Habitat d'intérêt communautaire</v>
      </c>
      <c r="I23" s="128">
        <f>Detail_note_critere_D!C7</f>
        <v>1</v>
      </c>
      <c r="J23" s="1"/>
    </row>
    <row r="24" spans="1:10" ht="30">
      <c r="A24" s="2"/>
      <c r="B24" s="2"/>
      <c r="C24" s="2"/>
      <c r="D24" s="437"/>
      <c r="E24" s="2"/>
      <c r="F24" s="2"/>
      <c r="G24" s="122" t="str">
        <f>Detail_note_critere_D!D2</f>
        <v>D2 : État de dégradation</v>
      </c>
      <c r="H24" s="81" t="str">
        <f>Detail_note_critere_D!D7</f>
        <v>Habitat globalement non dégradé</v>
      </c>
      <c r="I24" s="132">
        <f>Detail_note_critere_D!F7</f>
        <v>3</v>
      </c>
      <c r="J24" s="1"/>
    </row>
    <row r="25" spans="1:10" ht="27" customHeight="1">
      <c r="A25" s="2"/>
      <c r="B25" s="2"/>
      <c r="C25" s="2"/>
      <c r="D25" s="437"/>
      <c r="E25" s="2"/>
      <c r="F25" s="2"/>
      <c r="G25" s="122" t="str">
        <f>Detail_note_critere_D!G2</f>
        <v>D3 : Représentativité spatiale</v>
      </c>
      <c r="H25" s="106" t="str">
        <f>Detail_note_critere_D!G7</f>
        <v>Non significative</v>
      </c>
      <c r="I25" s="133">
        <f>Detail_note_critere_D!I7</f>
        <v>0</v>
      </c>
      <c r="J25" s="1"/>
    </row>
    <row r="26" spans="1:10" ht="30">
      <c r="A26" s="2"/>
      <c r="B26" s="2"/>
      <c r="C26" s="2"/>
      <c r="D26" s="437"/>
      <c r="E26" s="2"/>
      <c r="F26" s="2"/>
      <c r="G26" s="122" t="str">
        <f>Detail_note_critere_D!J2</f>
        <v>D4 : Flore patrimoniale/rôle fonctionnel</v>
      </c>
      <c r="H26" s="57" t="str">
        <f>Detail_note_critere_D!J7</f>
        <v>Présence d'Eryngium maritimum (panicaut) PR</v>
      </c>
      <c r="I26" s="131">
        <f>Detail_note_critere_D!K7</f>
        <v>2</v>
      </c>
      <c r="J26" s="1"/>
    </row>
    <row r="27" spans="1:10" ht="15.75">
      <c r="A27" s="2"/>
      <c r="B27" s="2"/>
      <c r="C27" s="2"/>
      <c r="D27" s="2"/>
      <c r="E27" s="2"/>
      <c r="F27" s="2"/>
      <c r="G27" s="122" t="str">
        <f>Detail_note_critere_D!L2</f>
        <v>D5 : Faune patrimoniale/rôle fonctionnel</v>
      </c>
      <c r="H27" s="53" t="str">
        <f>Detail_note_critere_D!L7</f>
        <v>A compléter</v>
      </c>
      <c r="I27" s="134">
        <f>Detail_note_critere_D!M7</f>
        <v>0</v>
      </c>
      <c r="J27" s="1"/>
    </row>
    <row r="28" spans="1:10" ht="16.5" thickBot="1">
      <c r="A28" s="2"/>
      <c r="B28" s="2"/>
      <c r="C28" s="2"/>
      <c r="D28" s="2"/>
      <c r="E28" s="2"/>
      <c r="F28" s="2"/>
      <c r="G28" s="125" t="s">
        <v>200</v>
      </c>
      <c r="H28" s="312" t="str">
        <f>Detail_note_critere_D!N7</f>
        <v>Modérée</v>
      </c>
      <c r="I28" s="257">
        <f>Detail_note_critere_D!O7</f>
        <v>6</v>
      </c>
      <c r="J28" s="1"/>
    </row>
    <row r="29" spans="1:10" ht="55.5" customHeight="1">
      <c r="A29" s="2"/>
      <c r="B29" s="2"/>
      <c r="C29" s="2"/>
      <c r="D29" s="355" t="str">
        <f>Légende_fiche_enjeux_habitat!E32</f>
        <v>III : Enjeux patrimonial de conservation de l'habitat au sein de ce site Natura 2000</v>
      </c>
      <c r="E29" s="356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313" t="str">
        <f>Synthese_note_tous_habitats!P7</f>
        <v>Modéré</v>
      </c>
      <c r="E30" s="255">
        <f>Synthese_note_tous_habitats!Q7</f>
        <v>6.666666666666667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D29:E29"/>
    <mergeCell ref="D13:E13"/>
    <mergeCell ref="A15:B15"/>
    <mergeCell ref="E16:E18"/>
    <mergeCell ref="D20:E20"/>
    <mergeCell ref="G22:I22"/>
    <mergeCell ref="D23:D26"/>
    <mergeCell ref="A1:I1"/>
    <mergeCell ref="A3:I3"/>
    <mergeCell ref="A5:B5"/>
    <mergeCell ref="D5:E5"/>
    <mergeCell ref="G5:I5"/>
    <mergeCell ref="A7:B7"/>
    <mergeCell ref="D7:E8"/>
    <mergeCell ref="G7:I7"/>
  </mergeCells>
  <conditionalFormatting sqref="I12">
    <cfRule type="cellIs" priority="27" dxfId="2" operator="equal">
      <formula>4</formula>
    </cfRule>
  </conditionalFormatting>
  <conditionalFormatting sqref="I8:I12 B11">
    <cfRule type="cellIs" priority="30" dxfId="21" operator="equal">
      <formula>0</formula>
    </cfRule>
  </conditionalFormatting>
  <conditionalFormatting sqref="E14">
    <cfRule type="cellIs" priority="21" dxfId="2" operator="equal">
      <formula>8</formula>
    </cfRule>
    <cfRule type="cellIs" priority="22" dxfId="1" operator="between">
      <formula>6</formula>
      <formula>7</formula>
    </cfRule>
    <cfRule type="cellIs" priority="23" dxfId="0" operator="between">
      <formula>4</formula>
      <formula>5</formula>
    </cfRule>
    <cfRule type="cellIs" priority="24" dxfId="3" operator="between">
      <formula>2</formula>
      <formula>3</formula>
    </cfRule>
  </conditionalFormatting>
  <conditionalFormatting sqref="E21 I28 E30">
    <cfRule type="cellIs" priority="16" dxfId="17" operator="greaterThanOrEqual">
      <formula>12</formula>
    </cfRule>
    <cfRule type="cellIs" priority="17" dxfId="2" operator="between">
      <formula>9</formula>
      <formula>11.9999</formula>
    </cfRule>
    <cfRule type="cellIs" priority="18" dxfId="1" operator="between">
      <formula>7</formula>
      <formula>8.9999</formula>
    </cfRule>
    <cfRule type="cellIs" priority="19" dxfId="0" operator="between">
      <formula>5</formula>
      <formula>6.9999</formula>
    </cfRule>
    <cfRule type="cellIs" priority="20" dxfId="3" operator="lessThan">
      <formula>5</formula>
    </cfRule>
  </conditionalFormatting>
  <conditionalFormatting sqref="I23">
    <cfRule type="cellIs" priority="14" dxfId="2" operator="equal">
      <formula>2</formula>
    </cfRule>
    <cfRule type="cellIs" priority="15" dxfId="1" operator="equal">
      <formula>1</formula>
    </cfRule>
  </conditionalFormatting>
  <conditionalFormatting sqref="I24">
    <cfRule type="cellIs" priority="11" dxfId="12" operator="equal">
      <formula>3</formula>
    </cfRule>
    <cfRule type="cellIs" priority="12" dxfId="0" operator="equal">
      <formula>2</formula>
    </cfRule>
    <cfRule type="cellIs" priority="13" dxfId="2" operator="equal">
      <formula>1</formula>
    </cfRule>
  </conditionalFormatting>
  <conditionalFormatting sqref="B19">
    <cfRule type="cellIs" priority="5" dxfId="2" operator="equal">
      <formula>6</formula>
    </cfRule>
    <cfRule type="cellIs" priority="6" dxfId="1" operator="equal">
      <formula>5</formula>
    </cfRule>
    <cfRule type="cellIs" priority="7" dxfId="0" operator="equal">
      <formula>4</formula>
    </cfRule>
    <cfRule type="cellIs" priority="8" dxfId="3" operator="equal">
      <formula>3</formula>
    </cfRule>
    <cfRule type="cellIs" priority="9" dxfId="12" operator="equal">
      <formula>2</formula>
    </cfRule>
    <cfRule type="cellIs" priority="10" dxfId="21" operator="equal">
      <formula>1</formula>
    </cfRule>
  </conditionalFormatting>
  <conditionalFormatting sqref="I8:I12 B11">
    <cfRule type="cellIs" priority="25" dxfId="2" operator="equal">
      <formula>4</formula>
    </cfRule>
  </conditionalFormatting>
  <conditionalFormatting sqref="I8:I12 B11">
    <cfRule type="cellIs" priority="26" dxfId="229" operator="equal">
      <formula>3</formula>
    </cfRule>
  </conditionalFormatting>
  <conditionalFormatting sqref="I8:I12 B11">
    <cfRule type="cellIs" priority="28" dxfId="0" operator="equal">
      <formula>2</formula>
    </cfRule>
  </conditionalFormatting>
  <conditionalFormatting sqref="I8:I12 B11">
    <cfRule type="cellIs" priority="29" dxfId="3" operator="equal">
      <formula>1</formula>
    </cfRule>
  </conditionalFormatting>
  <conditionalFormatting sqref="I25:I27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  <cfRule type="cellIs" priority="4" dxfId="3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40" t="str">
        <f>Chiffres_cles_par_habitat!A8</f>
        <v>4030 Landes sèches européennes</v>
      </c>
      <c r="B1" s="441"/>
      <c r="C1" s="441"/>
      <c r="D1" s="441"/>
      <c r="E1" s="441"/>
      <c r="F1" s="441"/>
      <c r="G1" s="441"/>
      <c r="H1" s="441"/>
      <c r="I1" s="442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46" t="str">
        <f>Habitats_declines!B8</f>
        <v>4030-2 - Landes atlantiques littorales sur sol assez profond </v>
      </c>
      <c r="B3" s="441"/>
      <c r="C3" s="441"/>
      <c r="D3" s="441"/>
      <c r="E3" s="441"/>
      <c r="F3" s="441"/>
      <c r="G3" s="441"/>
      <c r="H3" s="441"/>
      <c r="I3" s="442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64" t="str">
        <f>Légende_fiche_enjeux_habitat!B3</f>
        <v>Critères en lien avec la responsabilité relative du site Natura 2000 pour la conservation de cet habitats à différentes échelles au sein du réseau Natura 2000</v>
      </c>
      <c r="B5" s="365"/>
      <c r="C5" s="1"/>
      <c r="D5" s="359" t="str">
        <f>Légende_fiche_enjeux_habitat!E3</f>
        <v>Notation des enjeux</v>
      </c>
      <c r="E5" s="360"/>
      <c r="F5" s="1"/>
      <c r="G5" s="359" t="str">
        <f>Légende_fiche_enjeux_habitat!H3</f>
        <v>Critères en lien avec la valeur qualitative intrinsecte de l'habitat sans notion de comparaison relative</v>
      </c>
      <c r="H5" s="443"/>
      <c r="I5" s="36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49" t="str">
        <f>Légende_fiche_enjeux_habitat!B5</f>
        <v>A : Rôle de la région Bretagne pour la conservation de cet habitat à différentes échelles (nombre de sites)</v>
      </c>
      <c r="B7" s="350"/>
      <c r="C7" s="2"/>
      <c r="D7" s="444" t="str">
        <f>Légende_fiche_enjeux_habitat!E7</f>
        <v>I =  A+B</v>
      </c>
      <c r="E7" s="444"/>
      <c r="F7" s="2"/>
      <c r="G7" s="349" t="str">
        <f>Légende_fiche_enjeux_habitat!H5</f>
        <v>B : Sensibilité de l'habitat à l'échelle européenne</v>
      </c>
      <c r="H7" s="445"/>
      <c r="I7" s="350"/>
      <c r="J7" s="1"/>
    </row>
    <row r="8" spans="1:10" ht="60">
      <c r="A8" s="122" t="s">
        <v>197</v>
      </c>
      <c r="B8" s="123">
        <f>Chiffres_cles_par_habitat!D8</f>
        <v>326</v>
      </c>
      <c r="C8" s="2"/>
      <c r="D8" s="444"/>
      <c r="E8" s="444"/>
      <c r="F8" s="2"/>
      <c r="G8" s="122" t="str">
        <f>Detail_note_critere_B!B2</f>
        <v>B1 : Aire de répartition. Source : cartes de répartition europenne (site du CTE), FSD pour nombre de régions biogéographiques.</v>
      </c>
      <c r="H8" s="314" t="str">
        <f>Detail_note_critere_B!B8</f>
        <v>Large : 7 régions biogéographiques (atlantique et méditéranéenne) + repartition azonale</v>
      </c>
      <c r="I8" s="133">
        <f>Detail_note_critere_B!C8</f>
        <v>0</v>
      </c>
      <c r="J8" s="1"/>
    </row>
    <row r="9" spans="1:10" ht="105">
      <c r="A9" s="122" t="s">
        <v>198</v>
      </c>
      <c r="B9" s="123">
        <f>Chiffres_cles_par_habitat!F8</f>
        <v>43</v>
      </c>
      <c r="C9" s="2"/>
      <c r="D9" s="2"/>
      <c r="E9" s="2"/>
      <c r="F9" s="2"/>
      <c r="G9" s="122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53" t="str">
        <f>Detail_note_critere_B!D8</f>
        <v>Large : autant sur le littoral qu'en intéreur, condition hydrométrique du sec au moyennement humide…</v>
      </c>
      <c r="I9" s="305">
        <f>Detail_note_critere_B!E8</f>
        <v>1</v>
      </c>
      <c r="J9" s="1"/>
    </row>
    <row r="10" spans="1:10" ht="102" customHeight="1">
      <c r="A10" s="122" t="s">
        <v>199</v>
      </c>
      <c r="B10" s="124">
        <f>Chiffres_cles_par_habitat!H8</f>
        <v>0.13190184049079753</v>
      </c>
      <c r="C10" s="2"/>
      <c r="D10" s="2"/>
      <c r="E10" s="2"/>
      <c r="F10" s="2"/>
      <c r="G10" s="122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53" t="str">
        <f>Detail_note_critere_B!F8</f>
        <v>Habitat relativement fréquent en Europe : Occurrence sur la moitier du territoire européen</v>
      </c>
      <c r="I10" s="306">
        <f>Detail_note_critere_B!H8</f>
        <v>1</v>
      </c>
      <c r="J10" s="1"/>
    </row>
    <row r="11" spans="1:10" ht="164.25" customHeight="1" thickBot="1">
      <c r="A11" s="125" t="s">
        <v>200</v>
      </c>
      <c r="B11" s="104">
        <f>Synthese_note_tous_habitats!D8</f>
        <v>2</v>
      </c>
      <c r="C11" s="2"/>
      <c r="D11" s="2"/>
      <c r="E11" s="2"/>
      <c r="F11" s="2"/>
      <c r="G11" s="122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53" t="str">
        <f>Detail_note_critere_B!I8</f>
        <v>Dominance de "tendance stable"</v>
      </c>
      <c r="I11" s="305">
        <f>Detail_note_critere_B!K8</f>
        <v>1</v>
      </c>
      <c r="J11" s="1"/>
    </row>
    <row r="12" spans="1:10" ht="16.5" thickBot="1">
      <c r="A12" s="3"/>
      <c r="B12" s="4"/>
      <c r="C12" s="2"/>
      <c r="D12" s="2"/>
      <c r="E12" s="2"/>
      <c r="F12" s="2"/>
      <c r="G12" s="126" t="s">
        <v>200</v>
      </c>
      <c r="H12" s="121" t="str">
        <f>Detail_note_critere_B!L5</f>
        <v>Modérée</v>
      </c>
      <c r="I12" s="307">
        <f>Detail_note_critere_B!M5</f>
        <v>2</v>
      </c>
      <c r="J12" s="1"/>
    </row>
    <row r="13" spans="1:10" ht="48" customHeight="1">
      <c r="A13" s="2"/>
      <c r="B13" s="2"/>
      <c r="C13" s="2"/>
      <c r="D13" s="344" t="str">
        <f>Légende_fiche_enjeux_habitat!E9</f>
        <v>I : Reponsabilité de la région Bretagne pour la conservation de l'habitat à l'échelle européenne</v>
      </c>
      <c r="E13" s="345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315" t="str">
        <f>Synthese_note_tous_habitats!G8</f>
        <v>Enjeu faible</v>
      </c>
      <c r="E14" s="104">
        <f>Synthese_note_tous_habitats!H8</f>
        <v>3</v>
      </c>
      <c r="F14" s="2"/>
      <c r="G14" s="2"/>
      <c r="H14" s="2"/>
      <c r="I14" s="2"/>
      <c r="J14" s="1"/>
    </row>
    <row r="15" spans="1:10" ht="28.5" customHeight="1">
      <c r="A15" s="349" t="str">
        <f>Légende_fiche_enjeux_habitat!B15</f>
        <v>50 à 100%</v>
      </c>
      <c r="B15" s="350"/>
      <c r="C15" s="2"/>
      <c r="D15" s="2"/>
      <c r="E15" s="2"/>
      <c r="F15" s="2"/>
      <c r="G15" s="2"/>
      <c r="H15" s="2"/>
      <c r="I15" s="2"/>
      <c r="J15" s="1"/>
    </row>
    <row r="16" spans="1:10" ht="30">
      <c r="A16" s="122" t="s">
        <v>202</v>
      </c>
      <c r="B16" s="129">
        <f>Chiffres_cles_par_habitat!J8</f>
        <v>8278.73</v>
      </c>
      <c r="C16" s="2"/>
      <c r="D16" s="2"/>
      <c r="E16" s="438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2" t="s">
        <v>203</v>
      </c>
      <c r="B17" s="123">
        <f>Chiffres_cles_par_habitat!L8</f>
        <v>70.2</v>
      </c>
      <c r="C17" s="2"/>
      <c r="D17" s="2"/>
      <c r="E17" s="438"/>
      <c r="F17" s="2"/>
      <c r="G17" s="2"/>
      <c r="H17" s="2"/>
      <c r="I17" s="2"/>
      <c r="J17" s="1"/>
    </row>
    <row r="18" spans="1:10" ht="60">
      <c r="A18" s="122" t="s">
        <v>204</v>
      </c>
      <c r="B18" s="130">
        <f>Chiffres_cles_par_habitat!M8</f>
        <v>0.008479561478632594</v>
      </c>
      <c r="C18" s="2"/>
      <c r="D18" s="2"/>
      <c r="E18" s="438"/>
      <c r="F18" s="2"/>
      <c r="G18" s="2"/>
      <c r="H18" s="2"/>
      <c r="I18" s="2"/>
      <c r="J18" s="1"/>
    </row>
    <row r="19" spans="1:10" ht="16.5" thickBot="1">
      <c r="A19" s="125" t="s">
        <v>200</v>
      </c>
      <c r="B19" s="304">
        <f>Synthese_note_tous_habitats!K8</f>
        <v>1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55" t="str">
        <f>Légende_fiche_enjeux_habitat!E18</f>
        <v>II : Responsabilité de ce site Natura 2000 pour la conservation de cet habitat</v>
      </c>
      <c r="E20" s="356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316" t="str">
        <f>Synthese_note_tous_habitats!L6</f>
        <v>Modérée</v>
      </c>
      <c r="E21" s="260">
        <f>Synthese_note_tous_habitats!M8</f>
        <v>4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44" t="str">
        <f>Légende_fiche_enjeux_habitat!H25</f>
        <v>D : Valeur patrimoniale de l'habitat au sein du site Natura 2000</v>
      </c>
      <c r="H22" s="439"/>
      <c r="I22" s="345"/>
      <c r="J22" s="1"/>
    </row>
    <row r="23" spans="1:10" ht="30">
      <c r="A23" s="4"/>
      <c r="B23" s="4"/>
      <c r="C23" s="2"/>
      <c r="D23" s="437" t="str">
        <f>Légende_fiche_enjeux_habitat!E28</f>
        <v>III = (II x 2) + D</v>
      </c>
      <c r="E23" s="2"/>
      <c r="F23" s="2"/>
      <c r="G23" s="122" t="str">
        <f>Detail_note_critere_D!B2</f>
        <v>D1 : Statut européen de l'habitat</v>
      </c>
      <c r="H23" s="57" t="str">
        <f>Detail_note_critere_D!B8</f>
        <v>Habitat d'intérêt communautaire</v>
      </c>
      <c r="I23" s="128">
        <f>Detail_note_critere_D!C8</f>
        <v>1</v>
      </c>
      <c r="J23" s="1"/>
    </row>
    <row r="24" spans="1:10" ht="30">
      <c r="A24" s="2"/>
      <c r="B24" s="2"/>
      <c r="C24" s="2"/>
      <c r="D24" s="437"/>
      <c r="E24" s="2"/>
      <c r="F24" s="2"/>
      <c r="G24" s="122" t="str">
        <f>Detail_note_critere_D!D2</f>
        <v>D2 : État de dégradation</v>
      </c>
      <c r="H24" s="80" t="str">
        <f>Detail_note_critere_D!D8</f>
        <v>Habitat moyennement dégradé</v>
      </c>
      <c r="I24" s="132">
        <f>Detail_note_critere_D!F8</f>
        <v>2</v>
      </c>
      <c r="J24" s="1"/>
    </row>
    <row r="25" spans="1:10" ht="27" customHeight="1">
      <c r="A25" s="2"/>
      <c r="B25" s="2"/>
      <c r="C25" s="2"/>
      <c r="D25" s="437"/>
      <c r="E25" s="2"/>
      <c r="F25" s="2"/>
      <c r="G25" s="122" t="str">
        <f>Detail_note_critere_D!G2</f>
        <v>D3 : Représentativité spatiale</v>
      </c>
      <c r="H25" s="108" t="str">
        <f>Detail_note_critere_D!G8</f>
        <v>Importante</v>
      </c>
      <c r="I25" s="133">
        <f>Detail_note_critere_D!I8</f>
        <v>2</v>
      </c>
      <c r="J25" s="1"/>
    </row>
    <row r="26" spans="1:10" ht="45">
      <c r="A26" s="2"/>
      <c r="B26" s="2"/>
      <c r="C26" s="2"/>
      <c r="D26" s="437"/>
      <c r="E26" s="2"/>
      <c r="F26" s="2"/>
      <c r="G26" s="122" t="str">
        <f>Detail_note_critere_D!J2</f>
        <v>D4 : Flore patrimoniale/rôle fonctionnel</v>
      </c>
      <c r="H26" s="80" t="str">
        <f>Detail_note_critere_D!J8</f>
        <v>Cortège caractéristique mais absence d'espèces à forte valeur patrimoniale</v>
      </c>
      <c r="I26" s="131">
        <f>Detail_note_critere_D!K8</f>
        <v>1</v>
      </c>
      <c r="J26" s="1"/>
    </row>
    <row r="27" spans="1:10" ht="45">
      <c r="A27" s="2"/>
      <c r="B27" s="2"/>
      <c r="C27" s="2"/>
      <c r="D27" s="2"/>
      <c r="E27" s="2"/>
      <c r="F27" s="2"/>
      <c r="G27" s="122" t="str">
        <f>Detail_note_critere_D!L2</f>
        <v>D5 : Faune patrimoniale/rôle fonctionnel</v>
      </c>
      <c r="H27" s="57" t="str">
        <f>Detail_note_critere_D!L8</f>
        <v>Passereaux nicheurs en fort concentration, goéland nicheur</v>
      </c>
      <c r="I27" s="134">
        <f>Detail_note_critere_D!M8</f>
        <v>2</v>
      </c>
      <c r="J27" s="1"/>
    </row>
    <row r="28" spans="1:10" ht="16.5" thickBot="1">
      <c r="A28" s="2"/>
      <c r="B28" s="2"/>
      <c r="C28" s="2"/>
      <c r="D28" s="2"/>
      <c r="E28" s="2"/>
      <c r="F28" s="2"/>
      <c r="G28" s="125" t="s">
        <v>200</v>
      </c>
      <c r="H28" s="256" t="str">
        <f>Detail_note_critere_D!N8</f>
        <v>Forte</v>
      </c>
      <c r="I28" s="257">
        <f>Detail_note_critere_D!O8</f>
        <v>8</v>
      </c>
      <c r="J28" s="1"/>
    </row>
    <row r="29" spans="1:10" ht="55.5" customHeight="1">
      <c r="A29" s="2"/>
      <c r="B29" s="2"/>
      <c r="C29" s="2"/>
      <c r="D29" s="355" t="str">
        <f>Légende_fiche_enjeux_habitat!E32</f>
        <v>III : Enjeux patrimonial de conservation de l'habitat au sein de ce site Natura 2000</v>
      </c>
      <c r="E29" s="356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313" t="str">
        <f>Synthese_note_tous_habitats!P8</f>
        <v>Modéré</v>
      </c>
      <c r="E30" s="255">
        <f>Synthese_note_tous_habitats!Q8</f>
        <v>5.333333333333333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D29:E29"/>
    <mergeCell ref="D13:E13"/>
    <mergeCell ref="A15:B15"/>
    <mergeCell ref="E16:E18"/>
    <mergeCell ref="D20:E20"/>
    <mergeCell ref="G22:I22"/>
    <mergeCell ref="D23:D26"/>
    <mergeCell ref="A1:I1"/>
    <mergeCell ref="A3:I3"/>
    <mergeCell ref="A5:B5"/>
    <mergeCell ref="D5:E5"/>
    <mergeCell ref="G5:I5"/>
    <mergeCell ref="A7:B7"/>
    <mergeCell ref="D7:E8"/>
    <mergeCell ref="G7:I7"/>
  </mergeCells>
  <conditionalFormatting sqref="I12">
    <cfRule type="cellIs" priority="27" dxfId="2" operator="equal">
      <formula>4</formula>
    </cfRule>
  </conditionalFormatting>
  <conditionalFormatting sqref="I8:I12 B11">
    <cfRule type="cellIs" priority="30" dxfId="21" operator="equal">
      <formula>0</formula>
    </cfRule>
  </conditionalFormatting>
  <conditionalFormatting sqref="E14">
    <cfRule type="cellIs" priority="21" dxfId="2" operator="equal">
      <formula>8</formula>
    </cfRule>
    <cfRule type="cellIs" priority="22" dxfId="1" operator="between">
      <formula>6</formula>
      <formula>7</formula>
    </cfRule>
    <cfRule type="cellIs" priority="23" dxfId="0" operator="between">
      <formula>4</formula>
      <formula>5</formula>
    </cfRule>
    <cfRule type="cellIs" priority="24" dxfId="3" operator="between">
      <formula>2</formula>
      <formula>3</formula>
    </cfRule>
  </conditionalFormatting>
  <conditionalFormatting sqref="E21 I28 E30">
    <cfRule type="cellIs" priority="16" dxfId="17" operator="greaterThanOrEqual">
      <formula>12</formula>
    </cfRule>
    <cfRule type="cellIs" priority="17" dxfId="2" operator="between">
      <formula>9</formula>
      <formula>11.9999</formula>
    </cfRule>
    <cfRule type="cellIs" priority="18" dxfId="1" operator="between">
      <formula>7</formula>
      <formula>8.9999</formula>
    </cfRule>
    <cfRule type="cellIs" priority="19" dxfId="0" operator="between">
      <formula>5</formula>
      <formula>6.9999</formula>
    </cfRule>
    <cfRule type="cellIs" priority="20" dxfId="3" operator="lessThan">
      <formula>5</formula>
    </cfRule>
  </conditionalFormatting>
  <conditionalFormatting sqref="I23">
    <cfRule type="cellIs" priority="14" dxfId="2" operator="equal">
      <formula>2</formula>
    </cfRule>
    <cfRule type="cellIs" priority="15" dxfId="1" operator="equal">
      <formula>1</formula>
    </cfRule>
  </conditionalFormatting>
  <conditionalFormatting sqref="I24">
    <cfRule type="cellIs" priority="11" dxfId="12" operator="equal">
      <formula>3</formula>
    </cfRule>
    <cfRule type="cellIs" priority="12" dxfId="0" operator="equal">
      <formula>2</formula>
    </cfRule>
    <cfRule type="cellIs" priority="13" dxfId="2" operator="equal">
      <formula>1</formula>
    </cfRule>
  </conditionalFormatting>
  <conditionalFormatting sqref="B19">
    <cfRule type="cellIs" priority="5" dxfId="2" operator="equal">
      <formula>6</formula>
    </cfRule>
    <cfRule type="cellIs" priority="6" dxfId="1" operator="equal">
      <formula>5</formula>
    </cfRule>
    <cfRule type="cellIs" priority="7" dxfId="0" operator="equal">
      <formula>4</formula>
    </cfRule>
    <cfRule type="cellIs" priority="8" dxfId="3" operator="equal">
      <formula>3</formula>
    </cfRule>
    <cfRule type="cellIs" priority="9" dxfId="12" operator="equal">
      <formula>2</formula>
    </cfRule>
    <cfRule type="cellIs" priority="10" dxfId="21" operator="equal">
      <formula>1</formula>
    </cfRule>
  </conditionalFormatting>
  <conditionalFormatting sqref="I8:I12 B11">
    <cfRule type="cellIs" priority="25" dxfId="2" operator="equal">
      <formula>4</formula>
    </cfRule>
  </conditionalFormatting>
  <conditionalFormatting sqref="I8:I12 B11">
    <cfRule type="cellIs" priority="26" dxfId="229" operator="equal">
      <formula>3</formula>
    </cfRule>
  </conditionalFormatting>
  <conditionalFormatting sqref="I8:I12 B11">
    <cfRule type="cellIs" priority="28" dxfId="0" operator="equal">
      <formula>2</formula>
    </cfRule>
  </conditionalFormatting>
  <conditionalFormatting sqref="I8:I12 B11">
    <cfRule type="cellIs" priority="29" dxfId="3" operator="equal">
      <formula>1</formula>
    </cfRule>
  </conditionalFormatting>
  <conditionalFormatting sqref="I25:I27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  <cfRule type="cellIs" priority="4" dxfId="3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40" t="str">
        <f>Chiffres_cles_par_habitat!A9</f>
        <v>4040* Landes sèches atlantiques littorales à Erica vagans</v>
      </c>
      <c r="B1" s="441"/>
      <c r="C1" s="441"/>
      <c r="D1" s="441"/>
      <c r="E1" s="441"/>
      <c r="F1" s="441"/>
      <c r="G1" s="441"/>
      <c r="H1" s="441"/>
      <c r="I1" s="442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46" t="str">
        <f>Habitats_declines!B9</f>
        <v>4040-1*- Landes littorales thermophiles et atlantiques à Erica vagans</v>
      </c>
      <c r="B3" s="441"/>
      <c r="C3" s="441"/>
      <c r="D3" s="441"/>
      <c r="E3" s="441"/>
      <c r="F3" s="441"/>
      <c r="G3" s="441"/>
      <c r="H3" s="441"/>
      <c r="I3" s="442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64" t="str">
        <f>Légende_fiche_enjeux_habitat!B3</f>
        <v>Critères en lien avec la responsabilité relative du site Natura 2000 pour la conservation de cet habitats à différentes échelles au sein du réseau Natura 2000</v>
      </c>
      <c r="B5" s="365"/>
      <c r="C5" s="1"/>
      <c r="D5" s="359" t="str">
        <f>Légende_fiche_enjeux_habitat!E3</f>
        <v>Notation des enjeux</v>
      </c>
      <c r="E5" s="360"/>
      <c r="F5" s="1"/>
      <c r="G5" s="359" t="str">
        <f>Légende_fiche_enjeux_habitat!H3</f>
        <v>Critères en lien avec la valeur qualitative intrinsecte de l'habitat sans notion de comparaison relative</v>
      </c>
      <c r="H5" s="443"/>
      <c r="I5" s="36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49" t="str">
        <f>Légende_fiche_enjeux_habitat!B5</f>
        <v>A : Rôle de la région Bretagne pour la conservation de cet habitat à différentes échelles (nombre de sites)</v>
      </c>
      <c r="B7" s="350"/>
      <c r="C7" s="2"/>
      <c r="D7" s="444" t="str">
        <f>Légende_fiche_enjeux_habitat!E7</f>
        <v>I =  A+B</v>
      </c>
      <c r="E7" s="444"/>
      <c r="F7" s="2"/>
      <c r="G7" s="349" t="str">
        <f>Légende_fiche_enjeux_habitat!H5</f>
        <v>B : Sensibilité de l'habitat à l'échelle européenne</v>
      </c>
      <c r="H7" s="445"/>
      <c r="I7" s="350"/>
      <c r="J7" s="1"/>
    </row>
    <row r="8" spans="1:10" ht="90">
      <c r="A8" s="122" t="s">
        <v>197</v>
      </c>
      <c r="B8" s="123">
        <f>Chiffres_cles_par_habitat!D9</f>
        <v>6</v>
      </c>
      <c r="C8" s="2"/>
      <c r="D8" s="444"/>
      <c r="E8" s="444"/>
      <c r="F8" s="2"/>
      <c r="G8" s="122" t="str">
        <f>Detail_note_critere_B!B2</f>
        <v>B1 : Aire de répartition. Source : cartes de répartition europenne (site du CTE), FSD pour nombre de régions biogéographiques.</v>
      </c>
      <c r="H8" s="57" t="str">
        <f>Detail_note_critere_B!B9</f>
        <v>Très restreinte : Seulement au sud de l'angleterre, îles bretonnes et côte nord de l'Espagne - seulement une région biogéographique, &lt;1% des sites bretons (0,18%)</v>
      </c>
      <c r="I8" s="133">
        <f>Detail_note_critere_B!C9</f>
        <v>3</v>
      </c>
      <c r="J8" s="1"/>
    </row>
    <row r="9" spans="1:10" ht="105">
      <c r="A9" s="122" t="s">
        <v>198</v>
      </c>
      <c r="B9" s="123">
        <f>Chiffres_cles_par_habitat!F9</f>
        <v>2</v>
      </c>
      <c r="C9" s="2"/>
      <c r="D9" s="2"/>
      <c r="E9" s="2"/>
      <c r="F9" s="2"/>
      <c r="G9" s="122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80" t="str">
        <f>Detail_note_critere_B!D9</f>
        <v>Moyenne : habitat uniquement littoral, peut se développer en surface</v>
      </c>
      <c r="I9" s="305">
        <f>Detail_note_critere_B!E9</f>
        <v>2</v>
      </c>
      <c r="J9" s="1"/>
    </row>
    <row r="10" spans="1:10" ht="102" customHeight="1">
      <c r="A10" s="122" t="s">
        <v>199</v>
      </c>
      <c r="B10" s="124">
        <f>Chiffres_cles_par_habitat!H9</f>
        <v>0.3333333333333333</v>
      </c>
      <c r="C10" s="2"/>
      <c r="D10" s="2"/>
      <c r="E10" s="2"/>
      <c r="F10" s="2"/>
      <c r="G10" s="122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71" t="str">
        <f>Detail_note_critere_B!F9</f>
        <v>Habitat très rare en Europe, très peu de localités connues : 5 localités en France (plus en Espagne)</v>
      </c>
      <c r="I10" s="306">
        <f>Detail_note_critere_B!H9</f>
        <v>4</v>
      </c>
      <c r="J10" s="1"/>
    </row>
    <row r="11" spans="1:10" ht="164.25" customHeight="1" thickBot="1">
      <c r="A11" s="125" t="s">
        <v>200</v>
      </c>
      <c r="B11" s="104">
        <f>Synthese_note_tous_habitats!D9</f>
        <v>3</v>
      </c>
      <c r="C11" s="2"/>
      <c r="D11" s="2"/>
      <c r="E11" s="2"/>
      <c r="F11" s="2"/>
      <c r="G11" s="122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80" t="str">
        <f>Detail_note_critere_B!I9</f>
        <v>Dominance de "tendance négative"</v>
      </c>
      <c r="I11" s="305">
        <f>Detail_note_critere_B!K9</f>
        <v>2</v>
      </c>
      <c r="J11" s="1"/>
    </row>
    <row r="12" spans="1:10" ht="16.5" thickBot="1">
      <c r="A12" s="3"/>
      <c r="B12" s="4"/>
      <c r="C12" s="2"/>
      <c r="D12" s="2"/>
      <c r="E12" s="2"/>
      <c r="F12" s="2"/>
      <c r="G12" s="126" t="s">
        <v>200</v>
      </c>
      <c r="H12" s="121" t="str">
        <f>Detail_note_critere_B!L5</f>
        <v>Modérée</v>
      </c>
      <c r="I12" s="307">
        <f>Detail_note_critere_B!M5</f>
        <v>2</v>
      </c>
      <c r="J12" s="1"/>
    </row>
    <row r="13" spans="1:10" ht="48" customHeight="1">
      <c r="A13" s="2"/>
      <c r="B13" s="2"/>
      <c r="C13" s="2"/>
      <c r="D13" s="344" t="str">
        <f>Légende_fiche_enjeux_habitat!E9</f>
        <v>I : Reponsabilité de la région Bretagne pour la conservation de l'habitat à l'échelle européenne</v>
      </c>
      <c r="E13" s="345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135" t="str">
        <f>Synthese_note_tous_habitats!G9</f>
        <v>Enjeux fort</v>
      </c>
      <c r="E14" s="104">
        <f>Synthese_note_tous_habitats!H9</f>
        <v>6</v>
      </c>
      <c r="F14" s="2"/>
      <c r="G14" s="2"/>
      <c r="H14" s="2"/>
      <c r="I14" s="2"/>
      <c r="J14" s="1"/>
    </row>
    <row r="15" spans="1:10" ht="28.5" customHeight="1">
      <c r="A15" s="349" t="str">
        <f>Légende_fiche_enjeux_habitat!B15</f>
        <v>50 à 100%</v>
      </c>
      <c r="B15" s="350"/>
      <c r="C15" s="2"/>
      <c r="D15" s="2"/>
      <c r="E15" s="2"/>
      <c r="F15" s="2"/>
      <c r="G15" s="2"/>
      <c r="H15" s="2"/>
      <c r="I15" s="2"/>
      <c r="J15" s="1"/>
    </row>
    <row r="16" spans="1:10" ht="30">
      <c r="A16" s="122" t="s">
        <v>202</v>
      </c>
      <c r="B16" s="129">
        <f>Chiffres_cles_par_habitat!J9</f>
        <v>280.71</v>
      </c>
      <c r="C16" s="2"/>
      <c r="D16" s="2"/>
      <c r="E16" s="438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2" t="s">
        <v>203</v>
      </c>
      <c r="B17" s="123">
        <f>Chiffres_cles_par_habitat!L9</f>
        <v>17.56</v>
      </c>
      <c r="C17" s="2"/>
      <c r="D17" s="2"/>
      <c r="E17" s="438"/>
      <c r="F17" s="2"/>
      <c r="G17" s="2"/>
      <c r="H17" s="2"/>
      <c r="I17" s="2"/>
      <c r="J17" s="1"/>
    </row>
    <row r="18" spans="1:10" ht="60">
      <c r="A18" s="122" t="s">
        <v>204</v>
      </c>
      <c r="B18" s="130">
        <f>Chiffres_cles_par_habitat!M9</f>
        <v>0.0625556624274162</v>
      </c>
      <c r="C18" s="2"/>
      <c r="D18" s="2"/>
      <c r="E18" s="438"/>
      <c r="F18" s="2"/>
      <c r="G18" s="2"/>
      <c r="H18" s="2"/>
      <c r="I18" s="2"/>
      <c r="J18" s="1"/>
    </row>
    <row r="19" spans="1:10" ht="16.5" thickBot="1">
      <c r="A19" s="125" t="s">
        <v>200</v>
      </c>
      <c r="B19" s="304">
        <f>Synthese_note_tous_habitats!K9</f>
        <v>3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55" t="str">
        <f>Légende_fiche_enjeux_habitat!E18</f>
        <v>II : Responsabilité de ce site Natura 2000 pour la conservation de cet habitat</v>
      </c>
      <c r="E20" s="356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308" t="str">
        <f>Synthese_note_tous_habitats!L6</f>
        <v>Modérée</v>
      </c>
      <c r="E21" s="260">
        <f>Synthese_note_tous_habitats!M9</f>
        <v>9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44" t="str">
        <f>Légende_fiche_enjeux_habitat!H25</f>
        <v>D : Valeur patrimoniale de l'habitat au sein du site Natura 2000</v>
      </c>
      <c r="H22" s="439"/>
      <c r="I22" s="345"/>
      <c r="J22" s="1"/>
    </row>
    <row r="23" spans="1:10" ht="30">
      <c r="A23" s="4"/>
      <c r="B23" s="4"/>
      <c r="C23" s="2"/>
      <c r="D23" s="437" t="str">
        <f>Légende_fiche_enjeux_habitat!E28</f>
        <v>III = (II x 2) + D</v>
      </c>
      <c r="E23" s="2"/>
      <c r="F23" s="2"/>
      <c r="G23" s="122" t="str">
        <f>Detail_note_critere_D!B2</f>
        <v>D1 : Statut européen de l'habitat</v>
      </c>
      <c r="H23" s="71" t="str">
        <f>Detail_note_critere_D!B9</f>
        <v>Habitat d'intérêt communautaire prioritaire</v>
      </c>
      <c r="I23" s="128">
        <f>Detail_note_critere_D!C9</f>
        <v>2</v>
      </c>
      <c r="J23" s="1"/>
    </row>
    <row r="24" spans="1:10" ht="30">
      <c r="A24" s="2"/>
      <c r="B24" s="2"/>
      <c r="C24" s="2"/>
      <c r="D24" s="437"/>
      <c r="E24" s="2"/>
      <c r="F24" s="2"/>
      <c r="G24" s="122" t="str">
        <f>Detail_note_critere_D!D2</f>
        <v>D2 : État de dégradation</v>
      </c>
      <c r="H24" s="81" t="str">
        <f>Detail_note_critere_D!D9</f>
        <v>Habitat globalement non dégradé</v>
      </c>
      <c r="I24" s="132">
        <f>Detail_note_critere_D!F9</f>
        <v>3</v>
      </c>
      <c r="J24" s="1"/>
    </row>
    <row r="25" spans="1:10" ht="27" customHeight="1">
      <c r="A25" s="2"/>
      <c r="B25" s="2"/>
      <c r="C25" s="2"/>
      <c r="D25" s="437"/>
      <c r="E25" s="2"/>
      <c r="F25" s="2"/>
      <c r="G25" s="122" t="str">
        <f>Detail_note_critere_D!G2</f>
        <v>D3 : Représentativité spatiale</v>
      </c>
      <c r="H25" s="111" t="str">
        <f>Detail_note_critere_D!G9</f>
        <v>Faible</v>
      </c>
      <c r="I25" s="133">
        <f>Detail_note_critere_D!I9</f>
        <v>1</v>
      </c>
      <c r="J25" s="1"/>
    </row>
    <row r="26" spans="1:10" ht="30">
      <c r="A26" s="2"/>
      <c r="B26" s="2"/>
      <c r="C26" s="2"/>
      <c r="D26" s="437"/>
      <c r="E26" s="2"/>
      <c r="F26" s="2"/>
      <c r="G26" s="122" t="str">
        <f>Detail_note_critere_D!J2</f>
        <v>D4 : Flore patrimoniale/rôle fonctionnel</v>
      </c>
      <c r="H26" s="57" t="str">
        <f>Detail_note_critere_D!J9</f>
        <v>Cortège caractéristique et présence d'Erica vagans NT</v>
      </c>
      <c r="I26" s="131">
        <f>Detail_note_critere_D!K9</f>
        <v>2</v>
      </c>
      <c r="J26" s="1"/>
    </row>
    <row r="27" spans="1:10" ht="45">
      <c r="A27" s="2"/>
      <c r="B27" s="2"/>
      <c r="C27" s="2"/>
      <c r="D27" s="2"/>
      <c r="E27" s="2"/>
      <c r="F27" s="2"/>
      <c r="G27" s="122" t="str">
        <f>Detail_note_critere_D!L2</f>
        <v>D5 : Faune patrimoniale/rôle fonctionnel</v>
      </c>
      <c r="H27" s="57" t="str">
        <f>Detail_note_critere_D!L9</f>
        <v>Passereaux nicheurs en fort concentration, goéland nicheur</v>
      </c>
      <c r="I27" s="134">
        <f>Detail_note_critere_D!M9</f>
        <v>2</v>
      </c>
      <c r="J27" s="1"/>
    </row>
    <row r="28" spans="1:10" ht="16.5" thickBot="1">
      <c r="A28" s="2"/>
      <c r="B28" s="2"/>
      <c r="C28" s="2"/>
      <c r="D28" s="2"/>
      <c r="E28" s="2"/>
      <c r="F28" s="2"/>
      <c r="G28" s="125" t="s">
        <v>200</v>
      </c>
      <c r="H28" s="308" t="str">
        <f>Detail_note_critere_D!N9</f>
        <v>Très forte</v>
      </c>
      <c r="I28" s="257">
        <f>Detail_note_critere_D!O9</f>
        <v>10</v>
      </c>
      <c r="J28" s="1"/>
    </row>
    <row r="29" spans="1:10" ht="55.5" customHeight="1">
      <c r="A29" s="2"/>
      <c r="B29" s="2"/>
      <c r="C29" s="2"/>
      <c r="D29" s="355" t="str">
        <f>Légende_fiche_enjeux_habitat!E32</f>
        <v>III : Enjeux patrimonial de conservation de l'habitat au sein de ce site Natura 2000</v>
      </c>
      <c r="E29" s="356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310" t="str">
        <f>Synthese_note_tous_habitats!P9</f>
        <v>Très fort</v>
      </c>
      <c r="E30" s="255">
        <f>Synthese_note_tous_habitats!Q9</f>
        <v>9.333333333333334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D29:E29"/>
    <mergeCell ref="D13:E13"/>
    <mergeCell ref="A15:B15"/>
    <mergeCell ref="E16:E18"/>
    <mergeCell ref="D20:E20"/>
    <mergeCell ref="G22:I22"/>
    <mergeCell ref="D23:D26"/>
    <mergeCell ref="A1:I1"/>
    <mergeCell ref="A3:I3"/>
    <mergeCell ref="A5:B5"/>
    <mergeCell ref="D5:E5"/>
    <mergeCell ref="G5:I5"/>
    <mergeCell ref="A7:B7"/>
    <mergeCell ref="D7:E8"/>
    <mergeCell ref="G7:I7"/>
  </mergeCells>
  <conditionalFormatting sqref="I12">
    <cfRule type="cellIs" priority="27" dxfId="2" operator="equal">
      <formula>4</formula>
    </cfRule>
  </conditionalFormatting>
  <conditionalFormatting sqref="I8:I12 B11">
    <cfRule type="cellIs" priority="30" dxfId="21" operator="equal">
      <formula>0</formula>
    </cfRule>
  </conditionalFormatting>
  <conditionalFormatting sqref="E14">
    <cfRule type="cellIs" priority="21" dxfId="2" operator="equal">
      <formula>8</formula>
    </cfRule>
    <cfRule type="cellIs" priority="22" dxfId="1" operator="between">
      <formula>6</formula>
      <formula>7</formula>
    </cfRule>
    <cfRule type="cellIs" priority="23" dxfId="0" operator="between">
      <formula>4</formula>
      <formula>5</formula>
    </cfRule>
    <cfRule type="cellIs" priority="24" dxfId="3" operator="between">
      <formula>2</formula>
      <formula>3</formula>
    </cfRule>
  </conditionalFormatting>
  <conditionalFormatting sqref="E21 I28 E30">
    <cfRule type="cellIs" priority="16" dxfId="17" operator="greaterThanOrEqual">
      <formula>12</formula>
    </cfRule>
    <cfRule type="cellIs" priority="17" dxfId="2" operator="between">
      <formula>9</formula>
      <formula>11.9999</formula>
    </cfRule>
    <cfRule type="cellIs" priority="18" dxfId="1" operator="between">
      <formula>7</formula>
      <formula>8.9999</formula>
    </cfRule>
    <cfRule type="cellIs" priority="19" dxfId="0" operator="between">
      <formula>5</formula>
      <formula>6.9999</formula>
    </cfRule>
    <cfRule type="cellIs" priority="20" dxfId="3" operator="lessThan">
      <formula>5</formula>
    </cfRule>
  </conditionalFormatting>
  <conditionalFormatting sqref="I23">
    <cfRule type="cellIs" priority="14" dxfId="2" operator="equal">
      <formula>2</formula>
    </cfRule>
    <cfRule type="cellIs" priority="15" dxfId="1" operator="equal">
      <formula>1</formula>
    </cfRule>
  </conditionalFormatting>
  <conditionalFormatting sqref="I24">
    <cfRule type="cellIs" priority="11" dxfId="12" operator="equal">
      <formula>3</formula>
    </cfRule>
    <cfRule type="cellIs" priority="12" dxfId="0" operator="equal">
      <formula>2</formula>
    </cfRule>
    <cfRule type="cellIs" priority="13" dxfId="2" operator="equal">
      <formula>1</formula>
    </cfRule>
  </conditionalFormatting>
  <conditionalFormatting sqref="B19">
    <cfRule type="cellIs" priority="5" dxfId="2" operator="equal">
      <formula>6</formula>
    </cfRule>
    <cfRule type="cellIs" priority="6" dxfId="1" operator="equal">
      <formula>5</formula>
    </cfRule>
    <cfRule type="cellIs" priority="7" dxfId="0" operator="equal">
      <formula>4</formula>
    </cfRule>
    <cfRule type="cellIs" priority="8" dxfId="3" operator="equal">
      <formula>3</formula>
    </cfRule>
    <cfRule type="cellIs" priority="9" dxfId="12" operator="equal">
      <formula>2</formula>
    </cfRule>
    <cfRule type="cellIs" priority="10" dxfId="21" operator="equal">
      <formula>1</formula>
    </cfRule>
  </conditionalFormatting>
  <conditionalFormatting sqref="I8:I12 B11">
    <cfRule type="cellIs" priority="25" dxfId="2" operator="equal">
      <formula>4</formula>
    </cfRule>
  </conditionalFormatting>
  <conditionalFormatting sqref="I8:I12 B11">
    <cfRule type="cellIs" priority="26" dxfId="229" operator="equal">
      <formula>3</formula>
    </cfRule>
  </conditionalFormatting>
  <conditionalFormatting sqref="I8:I12 B11">
    <cfRule type="cellIs" priority="28" dxfId="0" operator="equal">
      <formula>2</formula>
    </cfRule>
  </conditionalFormatting>
  <conditionalFormatting sqref="I8:I12 B11">
    <cfRule type="cellIs" priority="29" dxfId="3" operator="equal">
      <formula>1</formula>
    </cfRule>
  </conditionalFormatting>
  <conditionalFormatting sqref="I25:I27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  <cfRule type="cellIs" priority="4" dxfId="3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40" t="str">
        <f>Chiffres_cles_par_habitat!A10</f>
        <v>6430 Mégaphorbiaies hygrophiles d'ourlets planitiaires et des étages montagnard à alpin </v>
      </c>
      <c r="B1" s="441"/>
      <c r="C1" s="441"/>
      <c r="D1" s="441"/>
      <c r="E1" s="441"/>
      <c r="F1" s="441"/>
      <c r="G1" s="441"/>
      <c r="H1" s="441"/>
      <c r="I1" s="442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46" t="str">
        <f>Habitats_declines!B10</f>
        <v>6430-4 pot. - Mégaphorbiaies eutrophes des eaux douces </v>
      </c>
      <c r="B3" s="441"/>
      <c r="C3" s="441"/>
      <c r="D3" s="441"/>
      <c r="E3" s="441"/>
      <c r="F3" s="441"/>
      <c r="G3" s="441"/>
      <c r="H3" s="441"/>
      <c r="I3" s="442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64" t="str">
        <f>Légende_fiche_enjeux_habitat!B3</f>
        <v>Critères en lien avec la responsabilité relative du site Natura 2000 pour la conservation de cet habitats à différentes échelles au sein du réseau Natura 2000</v>
      </c>
      <c r="B5" s="365"/>
      <c r="C5" s="1"/>
      <c r="D5" s="359" t="str">
        <f>Légende_fiche_enjeux_habitat!E3</f>
        <v>Notation des enjeux</v>
      </c>
      <c r="E5" s="360"/>
      <c r="F5" s="1"/>
      <c r="G5" s="359" t="str">
        <f>Légende_fiche_enjeux_habitat!H3</f>
        <v>Critères en lien avec la valeur qualitative intrinsecte de l'habitat sans notion de comparaison relative</v>
      </c>
      <c r="H5" s="443"/>
      <c r="I5" s="36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49" t="str">
        <f>Légende_fiche_enjeux_habitat!B5</f>
        <v>A : Rôle de la région Bretagne pour la conservation de cet habitat à différentes échelles (nombre de sites)</v>
      </c>
      <c r="B7" s="350"/>
      <c r="C7" s="2"/>
      <c r="D7" s="444" t="str">
        <f>Légende_fiche_enjeux_habitat!E7</f>
        <v>I =  A+B</v>
      </c>
      <c r="E7" s="444"/>
      <c r="F7" s="2"/>
      <c r="G7" s="349" t="str">
        <f>Légende_fiche_enjeux_habitat!H5</f>
        <v>B : Sensibilité de l'habitat à l'échelle européenne</v>
      </c>
      <c r="H7" s="445"/>
      <c r="I7" s="350"/>
      <c r="J7" s="1"/>
    </row>
    <row r="8" spans="1:10" ht="45">
      <c r="A8" s="122" t="s">
        <v>197</v>
      </c>
      <c r="B8" s="123">
        <f>Chiffres_cles_par_habitat!D10</f>
        <v>631</v>
      </c>
      <c r="C8" s="2"/>
      <c r="D8" s="444"/>
      <c r="E8" s="444"/>
      <c r="F8" s="2"/>
      <c r="G8" s="122" t="str">
        <f>Detail_note_critere_B!B2</f>
        <v>B1 : Aire de répartition. Source : cartes de répartition europenne (site du CTE), FSD pour nombre de régions biogéographiques.</v>
      </c>
      <c r="H8" s="314" t="str">
        <f>Detail_note_critere_B!B10</f>
        <v>Large : 8 régions biogéographiques (atlantique et méditéranéenne)</v>
      </c>
      <c r="I8" s="133">
        <f>Detail_note_critere_B!C10</f>
        <v>0</v>
      </c>
      <c r="J8" s="1"/>
    </row>
    <row r="9" spans="1:10" ht="105">
      <c r="A9" s="122" t="s">
        <v>198</v>
      </c>
      <c r="B9" s="123">
        <f>Chiffres_cles_par_habitat!F10</f>
        <v>34</v>
      </c>
      <c r="C9" s="2"/>
      <c r="D9" s="2"/>
      <c r="E9" s="2"/>
      <c r="F9" s="2"/>
      <c r="G9" s="122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80" t="str">
        <f>Detail_note_critere_B!D10</f>
        <v>Habitat à ampitude écologique restreinte : habitat linéaire en lien avec un cours d'eau ou lisière forestière, condition d'hydrométrie différente</v>
      </c>
      <c r="I9" s="305">
        <f>Detail_note_critere_B!E10</f>
        <v>2</v>
      </c>
      <c r="J9" s="1"/>
    </row>
    <row r="10" spans="1:10" ht="102" customHeight="1">
      <c r="A10" s="122" t="s">
        <v>199</v>
      </c>
      <c r="B10" s="124">
        <f>Chiffres_cles_par_habitat!H10</f>
        <v>0.05388272583201268</v>
      </c>
      <c r="C10" s="2"/>
      <c r="D10" s="2"/>
      <c r="E10" s="2"/>
      <c r="F10" s="2"/>
      <c r="G10" s="122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53" t="str">
        <f>Detail_note_critere_B!F10</f>
        <v>Habitat relativement fréquent en Europe : Occurrence sur la moitié du territoire européen</v>
      </c>
      <c r="I10" s="306">
        <f>Detail_note_critere_B!H10</f>
        <v>1</v>
      </c>
      <c r="J10" s="1"/>
    </row>
    <row r="11" spans="1:10" ht="164.25" customHeight="1" thickBot="1">
      <c r="A11" s="125" t="s">
        <v>200</v>
      </c>
      <c r="B11" s="104">
        <f>Synthese_note_tous_habitats!D10</f>
        <v>1</v>
      </c>
      <c r="C11" s="2"/>
      <c r="D11" s="2"/>
      <c r="E11" s="2"/>
      <c r="F11" s="2"/>
      <c r="G11" s="122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53" t="str">
        <f>Detail_note_critere_B!I10</f>
        <v>Dominance de "tendance stable"</v>
      </c>
      <c r="I11" s="305">
        <f>Detail_note_critere_B!K10</f>
        <v>1</v>
      </c>
      <c r="J11" s="1"/>
    </row>
    <row r="12" spans="1:10" ht="16.5" thickBot="1">
      <c r="A12" s="3"/>
      <c r="B12" s="4"/>
      <c r="C12" s="2"/>
      <c r="D12" s="2"/>
      <c r="E12" s="2"/>
      <c r="F12" s="2"/>
      <c r="G12" s="126" t="s">
        <v>200</v>
      </c>
      <c r="H12" s="121" t="str">
        <f>Detail_note_critere_B!L5</f>
        <v>Modérée</v>
      </c>
      <c r="I12" s="307">
        <f>Detail_note_critere_B!M5</f>
        <v>2</v>
      </c>
      <c r="J12" s="1"/>
    </row>
    <row r="13" spans="1:10" ht="48" customHeight="1">
      <c r="A13" s="2"/>
      <c r="B13" s="2"/>
      <c r="C13" s="2"/>
      <c r="D13" s="344" t="str">
        <f>Légende_fiche_enjeux_habitat!E9</f>
        <v>I : Reponsabilité de la région Bretagne pour la conservation de l'habitat à l'échelle européenne</v>
      </c>
      <c r="E13" s="345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315" t="str">
        <f>Synthese_note_tous_habitats!G10</f>
        <v>Enjeu faible</v>
      </c>
      <c r="E14" s="104">
        <f>Synthese_note_tous_habitats!H10</f>
        <v>2</v>
      </c>
      <c r="F14" s="2"/>
      <c r="G14" s="2"/>
      <c r="H14" s="2"/>
      <c r="I14" s="2"/>
      <c r="J14" s="1"/>
    </row>
    <row r="15" spans="1:10" ht="28.5" customHeight="1">
      <c r="A15" s="349" t="str">
        <f>Légende_fiche_enjeux_habitat!B15</f>
        <v>50 à 100%</v>
      </c>
      <c r="B15" s="350"/>
      <c r="C15" s="2"/>
      <c r="D15" s="2"/>
      <c r="E15" s="2"/>
      <c r="F15" s="2"/>
      <c r="G15" s="2"/>
      <c r="H15" s="2"/>
      <c r="I15" s="2"/>
      <c r="J15" s="1"/>
    </row>
    <row r="16" spans="1:10" ht="30">
      <c r="A16" s="122" t="s">
        <v>202</v>
      </c>
      <c r="B16" s="129">
        <f>Chiffres_cles_par_habitat!J10</f>
        <v>1220.9</v>
      </c>
      <c r="C16" s="2"/>
      <c r="D16" s="2"/>
      <c r="E16" s="438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2" t="s">
        <v>203</v>
      </c>
      <c r="B17" s="123">
        <f>Chiffres_cles_par_habitat!L10</f>
        <v>0.37</v>
      </c>
      <c r="C17" s="2"/>
      <c r="D17" s="2"/>
      <c r="E17" s="438"/>
      <c r="F17" s="2"/>
      <c r="G17" s="2"/>
      <c r="H17" s="2"/>
      <c r="I17" s="2"/>
      <c r="J17" s="1"/>
    </row>
    <row r="18" spans="1:10" ht="60">
      <c r="A18" s="122" t="s">
        <v>204</v>
      </c>
      <c r="B18" s="130">
        <f>Chiffres_cles_par_habitat!M10</f>
        <v>0.000303055123269719</v>
      </c>
      <c r="C18" s="2"/>
      <c r="D18" s="2"/>
      <c r="E18" s="438"/>
      <c r="F18" s="2"/>
      <c r="G18" s="2"/>
      <c r="H18" s="2"/>
      <c r="I18" s="2"/>
      <c r="J18" s="1"/>
    </row>
    <row r="19" spans="1:10" ht="16.5" thickBot="1">
      <c r="A19" s="125" t="s">
        <v>200</v>
      </c>
      <c r="B19" s="304">
        <f>Synthese_note_tous_habitats!K10</f>
        <v>1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55" t="str">
        <f>Légende_fiche_enjeux_habitat!E18</f>
        <v>II : Responsabilité de ce site Natura 2000 pour la conservation de cet habitat</v>
      </c>
      <c r="E20" s="356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316" t="str">
        <f>Synthese_note_tous_habitats!L6</f>
        <v>Modérée</v>
      </c>
      <c r="E21" s="260">
        <f>Synthese_note_tous_habitats!M10</f>
        <v>3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44" t="str">
        <f>Légende_fiche_enjeux_habitat!H25</f>
        <v>D : Valeur patrimoniale de l'habitat au sein du site Natura 2000</v>
      </c>
      <c r="H22" s="439"/>
      <c r="I22" s="345"/>
      <c r="J22" s="1"/>
    </row>
    <row r="23" spans="1:10" ht="30">
      <c r="A23" s="4"/>
      <c r="B23" s="4"/>
      <c r="C23" s="2"/>
      <c r="D23" s="437" t="str">
        <f>Légende_fiche_enjeux_habitat!E28</f>
        <v>III = (II x 2) + D</v>
      </c>
      <c r="E23" s="2"/>
      <c r="F23" s="2"/>
      <c r="G23" s="122" t="str">
        <f>Detail_note_critere_D!B2</f>
        <v>D1 : Statut européen de l'habitat</v>
      </c>
      <c r="H23" s="57" t="str">
        <f>Detail_note_critere_D!B10</f>
        <v>Habitat d'intérêt communautaire</v>
      </c>
      <c r="I23" s="128">
        <f>Detail_note_critere_D!C10</f>
        <v>1</v>
      </c>
      <c r="J23" s="1"/>
    </row>
    <row r="24" spans="1:10" ht="30">
      <c r="A24" s="2"/>
      <c r="B24" s="2"/>
      <c r="C24" s="2"/>
      <c r="D24" s="437"/>
      <c r="E24" s="2"/>
      <c r="F24" s="2"/>
      <c r="G24" s="122" t="str">
        <f>Detail_note_critere_D!D2</f>
        <v>D2 : État de dégradation</v>
      </c>
      <c r="H24" s="81" t="str">
        <f>Detail_note_critere_D!D10</f>
        <v>Habitat globalement non dégradé</v>
      </c>
      <c r="I24" s="132">
        <f>Detail_note_critere_D!F10</f>
        <v>3</v>
      </c>
      <c r="J24" s="1"/>
    </row>
    <row r="25" spans="1:10" ht="27" customHeight="1">
      <c r="A25" s="2"/>
      <c r="B25" s="2"/>
      <c r="C25" s="2"/>
      <c r="D25" s="437"/>
      <c r="E25" s="2"/>
      <c r="F25" s="2"/>
      <c r="G25" s="122" t="str">
        <f>Detail_note_critere_D!G2</f>
        <v>D3 : Représentativité spatiale</v>
      </c>
      <c r="H25" s="106" t="str">
        <f>Detail_note_critere_D!G10</f>
        <v>Non significative</v>
      </c>
      <c r="I25" s="133">
        <f>Detail_note_critere_D!I10</f>
        <v>0</v>
      </c>
      <c r="J25" s="1"/>
    </row>
    <row r="26" spans="1:10" ht="45">
      <c r="A26" s="2"/>
      <c r="B26" s="2"/>
      <c r="C26" s="2"/>
      <c r="D26" s="437"/>
      <c r="E26" s="2"/>
      <c r="F26" s="2"/>
      <c r="G26" s="122" t="str">
        <f>Detail_note_critere_D!J2</f>
        <v>D4 : Flore patrimoniale/rôle fonctionnel</v>
      </c>
      <c r="H26" s="80" t="str">
        <f>Detail_note_critere_D!J10</f>
        <v>Cortège caractéristique mais absence d'espèces à forte valeur patrimoniale</v>
      </c>
      <c r="I26" s="131">
        <f>Detail_note_critere_D!K10</f>
        <v>1</v>
      </c>
      <c r="J26" s="1"/>
    </row>
    <row r="27" spans="1:10" ht="60">
      <c r="A27" s="2"/>
      <c r="B27" s="2"/>
      <c r="C27" s="2"/>
      <c r="D27" s="2"/>
      <c r="E27" s="2"/>
      <c r="F27" s="2"/>
      <c r="G27" s="122" t="str">
        <f>Detail_note_critere_D!L2</f>
        <v>D5 : Faune patrimoniale/rôle fonctionnel</v>
      </c>
      <c r="H27" s="71" t="str">
        <f>Detail_note_critere_D!L10</f>
        <v>Présence d'une petit population l'agrion de Mercure, trop petit pour jouer un grand rôle</v>
      </c>
      <c r="I27" s="134">
        <f>Detail_note_critere_D!M10</f>
        <v>3</v>
      </c>
      <c r="J27" s="1"/>
    </row>
    <row r="28" spans="1:10" ht="16.5" thickBot="1">
      <c r="A28" s="2"/>
      <c r="B28" s="2"/>
      <c r="C28" s="2"/>
      <c r="D28" s="2"/>
      <c r="E28" s="2"/>
      <c r="F28" s="2"/>
      <c r="G28" s="125" t="s">
        <v>200</v>
      </c>
      <c r="H28" s="256" t="str">
        <f>Detail_note_critere_D!N10</f>
        <v>Forte</v>
      </c>
      <c r="I28" s="257">
        <f>Detail_note_critere_D!O10</f>
        <v>8</v>
      </c>
      <c r="J28" s="1"/>
    </row>
    <row r="29" spans="1:10" ht="55.5" customHeight="1">
      <c r="A29" s="2"/>
      <c r="B29" s="2"/>
      <c r="C29" s="2"/>
      <c r="D29" s="355" t="str">
        <f>Légende_fiche_enjeux_habitat!E32</f>
        <v>III : Enjeux patrimonial de conservation de l'habitat au sein de ce site Natura 2000</v>
      </c>
      <c r="E29" s="356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88" t="str">
        <f>Synthese_note_tous_habitats!P10</f>
        <v>Faible</v>
      </c>
      <c r="E30" s="255">
        <f>Synthese_note_tous_habitats!Q10</f>
        <v>4.666666666666667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D29:E29"/>
    <mergeCell ref="D13:E13"/>
    <mergeCell ref="A15:B15"/>
    <mergeCell ref="E16:E18"/>
    <mergeCell ref="D20:E20"/>
    <mergeCell ref="G22:I22"/>
    <mergeCell ref="D23:D26"/>
    <mergeCell ref="A1:I1"/>
    <mergeCell ref="A3:I3"/>
    <mergeCell ref="A5:B5"/>
    <mergeCell ref="D5:E5"/>
    <mergeCell ref="G5:I5"/>
    <mergeCell ref="A7:B7"/>
    <mergeCell ref="D7:E8"/>
    <mergeCell ref="G7:I7"/>
  </mergeCells>
  <conditionalFormatting sqref="I12">
    <cfRule type="cellIs" priority="27" dxfId="2" operator="equal">
      <formula>4</formula>
    </cfRule>
  </conditionalFormatting>
  <conditionalFormatting sqref="I8:I12 B11">
    <cfRule type="cellIs" priority="30" dxfId="21" operator="equal">
      <formula>0</formula>
    </cfRule>
  </conditionalFormatting>
  <conditionalFormatting sqref="E14">
    <cfRule type="cellIs" priority="21" dxfId="2" operator="equal">
      <formula>8</formula>
    </cfRule>
    <cfRule type="cellIs" priority="22" dxfId="1" operator="between">
      <formula>6</formula>
      <formula>7</formula>
    </cfRule>
    <cfRule type="cellIs" priority="23" dxfId="0" operator="between">
      <formula>4</formula>
      <formula>5</formula>
    </cfRule>
    <cfRule type="cellIs" priority="24" dxfId="3" operator="between">
      <formula>2</formula>
      <formula>3</formula>
    </cfRule>
  </conditionalFormatting>
  <conditionalFormatting sqref="E21 I28 E30">
    <cfRule type="cellIs" priority="16" dxfId="17" operator="greaterThanOrEqual">
      <formula>12</formula>
    </cfRule>
    <cfRule type="cellIs" priority="17" dxfId="2" operator="between">
      <formula>9</formula>
      <formula>11.9999</formula>
    </cfRule>
    <cfRule type="cellIs" priority="18" dxfId="1" operator="between">
      <formula>7</formula>
      <formula>8.9999</formula>
    </cfRule>
    <cfRule type="cellIs" priority="19" dxfId="0" operator="between">
      <formula>5</formula>
      <formula>6.9999</formula>
    </cfRule>
    <cfRule type="cellIs" priority="20" dxfId="3" operator="lessThan">
      <formula>5</formula>
    </cfRule>
  </conditionalFormatting>
  <conditionalFormatting sqref="I23">
    <cfRule type="cellIs" priority="14" dxfId="2" operator="equal">
      <formula>2</formula>
    </cfRule>
    <cfRule type="cellIs" priority="15" dxfId="1" operator="equal">
      <formula>1</formula>
    </cfRule>
  </conditionalFormatting>
  <conditionalFormatting sqref="I24">
    <cfRule type="cellIs" priority="11" dxfId="12" operator="equal">
      <formula>3</formula>
    </cfRule>
    <cfRule type="cellIs" priority="12" dxfId="0" operator="equal">
      <formula>2</formula>
    </cfRule>
    <cfRule type="cellIs" priority="13" dxfId="2" operator="equal">
      <formula>1</formula>
    </cfRule>
  </conditionalFormatting>
  <conditionalFormatting sqref="B19">
    <cfRule type="cellIs" priority="5" dxfId="2" operator="equal">
      <formula>6</formula>
    </cfRule>
    <cfRule type="cellIs" priority="6" dxfId="1" operator="equal">
      <formula>5</formula>
    </cfRule>
    <cfRule type="cellIs" priority="7" dxfId="0" operator="equal">
      <formula>4</formula>
    </cfRule>
    <cfRule type="cellIs" priority="8" dxfId="3" operator="equal">
      <formula>3</formula>
    </cfRule>
    <cfRule type="cellIs" priority="9" dxfId="12" operator="equal">
      <formula>2</formula>
    </cfRule>
    <cfRule type="cellIs" priority="10" dxfId="21" operator="equal">
      <formula>1</formula>
    </cfRule>
  </conditionalFormatting>
  <conditionalFormatting sqref="I8:I12 B11">
    <cfRule type="cellIs" priority="25" dxfId="2" operator="equal">
      <formula>4</formula>
    </cfRule>
  </conditionalFormatting>
  <conditionalFormatting sqref="I8:I12 B11">
    <cfRule type="cellIs" priority="26" dxfId="229" operator="equal">
      <formula>3</formula>
    </cfRule>
  </conditionalFormatting>
  <conditionalFormatting sqref="I8:I12 B11">
    <cfRule type="cellIs" priority="28" dxfId="0" operator="equal">
      <formula>2</formula>
    </cfRule>
  </conditionalFormatting>
  <conditionalFormatting sqref="I8:I12 B11">
    <cfRule type="cellIs" priority="29" dxfId="3" operator="equal">
      <formula>1</formula>
    </cfRule>
  </conditionalFormatting>
  <conditionalFormatting sqref="I25:I27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  <cfRule type="cellIs" priority="4" dxfId="3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40" t="str">
        <f>Chiffres_cles_par_habitat!A11</f>
        <v>9180* Forêts de pentes, éboulis ou ravins du Tilio-Acerion</v>
      </c>
      <c r="B1" s="441"/>
      <c r="C1" s="441"/>
      <c r="D1" s="441"/>
      <c r="E1" s="441"/>
      <c r="F1" s="441"/>
      <c r="G1" s="441"/>
      <c r="H1" s="441"/>
      <c r="I1" s="442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46" t="str">
        <f>Habitats_declines!B11</f>
        <v>9180-1*- Ormaies-frênaies de ravin, atlantiques à gouet d'Italie</v>
      </c>
      <c r="B3" s="441"/>
      <c r="C3" s="441"/>
      <c r="D3" s="441"/>
      <c r="E3" s="441"/>
      <c r="F3" s="441"/>
      <c r="G3" s="441"/>
      <c r="H3" s="441"/>
      <c r="I3" s="442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64" t="str">
        <f>Légende_fiche_enjeux_habitat!B3</f>
        <v>Critères en lien avec la responsabilité relative du site Natura 2000 pour la conservation de cet habitats à différentes échelles au sein du réseau Natura 2000</v>
      </c>
      <c r="B5" s="365"/>
      <c r="C5" s="1"/>
      <c r="D5" s="359" t="str">
        <f>Légende_fiche_enjeux_habitat!E3</f>
        <v>Notation des enjeux</v>
      </c>
      <c r="E5" s="360"/>
      <c r="F5" s="1"/>
      <c r="G5" s="359" t="str">
        <f>Légende_fiche_enjeux_habitat!H3</f>
        <v>Critères en lien avec la valeur qualitative intrinsecte de l'habitat sans notion de comparaison relative</v>
      </c>
      <c r="H5" s="443"/>
      <c r="I5" s="36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49" t="str">
        <f>Légende_fiche_enjeux_habitat!B5</f>
        <v>A : Rôle de la région Bretagne pour la conservation de cet habitat à différentes échelles (nombre de sites)</v>
      </c>
      <c r="B7" s="350"/>
      <c r="C7" s="2"/>
      <c r="D7" s="444" t="str">
        <f>Légende_fiche_enjeux_habitat!E7</f>
        <v>I =  A+B</v>
      </c>
      <c r="E7" s="444"/>
      <c r="F7" s="2"/>
      <c r="G7" s="349" t="str">
        <f>Légende_fiche_enjeux_habitat!H5</f>
        <v>B : Sensibilité de l'habitat à l'échelle européenne</v>
      </c>
      <c r="H7" s="445"/>
      <c r="I7" s="350"/>
      <c r="J7" s="1"/>
    </row>
    <row r="8" spans="1:10" ht="45">
      <c r="A8" s="122" t="s">
        <v>197</v>
      </c>
      <c r="B8" s="123">
        <f>Chiffres_cles_par_habitat!D11</f>
        <v>295</v>
      </c>
      <c r="C8" s="2"/>
      <c r="D8" s="444"/>
      <c r="E8" s="444"/>
      <c r="F8" s="2"/>
      <c r="G8" s="122" t="str">
        <f>Detail_note_critere_B!B2</f>
        <v>B1 : Aire de répartition. Source : cartes de répartition europenne (site du CTE), FSD pour nombre de régions biogéographiques.</v>
      </c>
      <c r="H8" s="314" t="str">
        <f>Detail_note_critere_B!B11</f>
        <v>Large : 7 régions biogéographiques (atlantique et méditéranéenne)</v>
      </c>
      <c r="I8" s="133">
        <f>Detail_note_critere_B!C11</f>
        <v>0</v>
      </c>
      <c r="J8" s="1"/>
    </row>
    <row r="9" spans="1:10" ht="105">
      <c r="A9" s="122" t="s">
        <v>198</v>
      </c>
      <c r="B9" s="123">
        <f>Chiffres_cles_par_habitat!F11</f>
        <v>13</v>
      </c>
      <c r="C9" s="2"/>
      <c r="D9" s="2"/>
      <c r="E9" s="2"/>
      <c r="F9" s="2"/>
      <c r="G9" s="122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80" t="str">
        <f>Detail_note_critere_B!D11</f>
        <v>Moyenne : littoral ou intérieur, rarement des surfaces importantes, substrat géologique variable</v>
      </c>
      <c r="I9" s="305">
        <f>Detail_note_critere_B!E11</f>
        <v>2</v>
      </c>
      <c r="J9" s="1"/>
    </row>
    <row r="10" spans="1:10" ht="102" customHeight="1">
      <c r="A10" s="122" t="s">
        <v>199</v>
      </c>
      <c r="B10" s="124">
        <f>Chiffres_cles_par_habitat!H11</f>
        <v>0.04406779661016949</v>
      </c>
      <c r="C10" s="2"/>
      <c r="D10" s="2"/>
      <c r="E10" s="2"/>
      <c r="F10" s="2"/>
      <c r="G10" s="122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53" t="str">
        <f>Detail_note_critere_B!F11</f>
        <v>Habitat relativement fréquent en Europe : Occurrence sur la moitié du territoire européen</v>
      </c>
      <c r="I10" s="306">
        <f>Detail_note_critere_B!H11</f>
        <v>1</v>
      </c>
      <c r="J10" s="1"/>
    </row>
    <row r="11" spans="1:10" ht="164.25" customHeight="1" thickBot="1">
      <c r="A11" s="125" t="s">
        <v>200</v>
      </c>
      <c r="B11" s="104">
        <f>Synthese_note_tous_habitats!D11</f>
        <v>1</v>
      </c>
      <c r="C11" s="2"/>
      <c r="D11" s="2"/>
      <c r="E11" s="2"/>
      <c r="F11" s="2"/>
      <c r="G11" s="122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80" t="str">
        <f>Detail_note_critere_B!I11</f>
        <v>Dominance de "tendance négative"</v>
      </c>
      <c r="I11" s="305">
        <f>Detail_note_critere_B!K11</f>
        <v>2</v>
      </c>
      <c r="J11" s="1"/>
    </row>
    <row r="12" spans="1:10" ht="16.5" thickBot="1">
      <c r="A12" s="3"/>
      <c r="B12" s="4"/>
      <c r="C12" s="2"/>
      <c r="D12" s="2"/>
      <c r="E12" s="2"/>
      <c r="F12" s="2"/>
      <c r="G12" s="126" t="s">
        <v>200</v>
      </c>
      <c r="H12" s="121" t="str">
        <f>Detail_note_critere_B!L5</f>
        <v>Modérée</v>
      </c>
      <c r="I12" s="307">
        <f>Detail_note_critere_B!M5</f>
        <v>2</v>
      </c>
      <c r="J12" s="1"/>
    </row>
    <row r="13" spans="1:10" ht="48" customHeight="1">
      <c r="A13" s="2"/>
      <c r="B13" s="2"/>
      <c r="C13" s="2"/>
      <c r="D13" s="344" t="str">
        <f>Légende_fiche_enjeux_habitat!E9</f>
        <v>I : Reponsabilité de la région Bretagne pour la conservation de l'habitat à l'échelle européenne</v>
      </c>
      <c r="E13" s="345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315" t="str">
        <f>Synthese_note_tous_habitats!G11</f>
        <v>Enjeu faible</v>
      </c>
      <c r="E14" s="104">
        <f>Synthese_note_tous_habitats!H11</f>
        <v>3</v>
      </c>
      <c r="F14" s="2"/>
      <c r="G14" s="2"/>
      <c r="H14" s="2"/>
      <c r="I14" s="2"/>
      <c r="J14" s="1"/>
    </row>
    <row r="15" spans="1:10" ht="28.5" customHeight="1">
      <c r="A15" s="349" t="str">
        <f>Légende_fiche_enjeux_habitat!B15</f>
        <v>50 à 100%</v>
      </c>
      <c r="B15" s="350"/>
      <c r="C15" s="2"/>
      <c r="D15" s="2"/>
      <c r="E15" s="2"/>
      <c r="F15" s="2"/>
      <c r="G15" s="2"/>
      <c r="H15" s="2"/>
      <c r="I15" s="2"/>
      <c r="J15" s="1"/>
    </row>
    <row r="16" spans="1:10" ht="30">
      <c r="A16" s="122" t="s">
        <v>202</v>
      </c>
      <c r="B16" s="129">
        <f>Chiffres_cles_par_habitat!J11</f>
        <v>43.88</v>
      </c>
      <c r="C16" s="2"/>
      <c r="D16" s="2"/>
      <c r="E16" s="438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2" t="s">
        <v>203</v>
      </c>
      <c r="B17" s="123">
        <f>Chiffres_cles_par_habitat!L11</f>
        <v>0.48</v>
      </c>
      <c r="C17" s="2"/>
      <c r="D17" s="2"/>
      <c r="E17" s="438"/>
      <c r="F17" s="2"/>
      <c r="G17" s="2"/>
      <c r="H17" s="2"/>
      <c r="I17" s="2"/>
      <c r="J17" s="1"/>
    </row>
    <row r="18" spans="1:10" ht="60">
      <c r="A18" s="122" t="s">
        <v>204</v>
      </c>
      <c r="B18" s="130">
        <f>Chiffres_cles_par_habitat!M11</f>
        <v>0.010938924339106653</v>
      </c>
      <c r="C18" s="2"/>
      <c r="D18" s="2"/>
      <c r="E18" s="438"/>
      <c r="F18" s="2"/>
      <c r="G18" s="2"/>
      <c r="H18" s="2"/>
      <c r="I18" s="2"/>
      <c r="J18" s="1"/>
    </row>
    <row r="19" spans="1:10" ht="16.5" thickBot="1">
      <c r="A19" s="125" t="s">
        <v>200</v>
      </c>
      <c r="B19" s="304">
        <f>Synthese_note_tous_habitats!K11</f>
        <v>1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55" t="str">
        <f>Légende_fiche_enjeux_habitat!E18</f>
        <v>II : Responsabilité de ce site Natura 2000 pour la conservation de cet habitat</v>
      </c>
      <c r="E20" s="356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316" t="str">
        <f>Synthese_note_tous_habitats!L6</f>
        <v>Modérée</v>
      </c>
      <c r="E21" s="260">
        <f>Synthese_note_tous_habitats!M11</f>
        <v>4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44" t="str">
        <f>Légende_fiche_enjeux_habitat!H25</f>
        <v>D : Valeur patrimoniale de l'habitat au sein du site Natura 2000</v>
      </c>
      <c r="H22" s="439"/>
      <c r="I22" s="345"/>
      <c r="J22" s="1"/>
    </row>
    <row r="23" spans="1:10" ht="30">
      <c r="A23" s="4"/>
      <c r="B23" s="4"/>
      <c r="C23" s="2"/>
      <c r="D23" s="437" t="str">
        <f>Légende_fiche_enjeux_habitat!E28</f>
        <v>III = (II x 2) + D</v>
      </c>
      <c r="E23" s="2"/>
      <c r="F23" s="2"/>
      <c r="G23" s="122" t="str">
        <f>Detail_note_critere_D!B2</f>
        <v>D1 : Statut européen de l'habitat</v>
      </c>
      <c r="H23" s="71" t="str">
        <f>Detail_note_critere_D!B11</f>
        <v>Habitat d'intérêt communautaire prioritaire</v>
      </c>
      <c r="I23" s="128">
        <f>Detail_note_critere_D!C11</f>
        <v>2</v>
      </c>
      <c r="J23" s="1"/>
    </row>
    <row r="24" spans="1:10" ht="30">
      <c r="A24" s="2"/>
      <c r="B24" s="2"/>
      <c r="C24" s="2"/>
      <c r="D24" s="437"/>
      <c r="E24" s="2"/>
      <c r="F24" s="2"/>
      <c r="G24" s="122" t="str">
        <f>Detail_note_critere_D!D2</f>
        <v>D2 : État de dégradation</v>
      </c>
      <c r="H24" s="81" t="str">
        <f>Detail_note_critere_D!D11</f>
        <v>Habitat globalement non dégradé</v>
      </c>
      <c r="I24" s="132">
        <f>Detail_note_critere_D!F11</f>
        <v>3</v>
      </c>
      <c r="J24" s="1"/>
    </row>
    <row r="25" spans="1:10" ht="27" customHeight="1">
      <c r="A25" s="2"/>
      <c r="B25" s="2"/>
      <c r="C25" s="2"/>
      <c r="D25" s="437"/>
      <c r="E25" s="2"/>
      <c r="F25" s="2"/>
      <c r="G25" s="122" t="str">
        <f>Detail_note_critere_D!G2</f>
        <v>D3 : Représentativité spatiale</v>
      </c>
      <c r="H25" s="106" t="str">
        <f>Detail_note_critere_D!G11</f>
        <v>Non significative</v>
      </c>
      <c r="I25" s="133">
        <f>Detail_note_critere_D!I11</f>
        <v>0</v>
      </c>
      <c r="J25" s="1"/>
    </row>
    <row r="26" spans="1:10" ht="45">
      <c r="A26" s="2"/>
      <c r="B26" s="2"/>
      <c r="C26" s="2"/>
      <c r="D26" s="437"/>
      <c r="E26" s="2"/>
      <c r="F26" s="2"/>
      <c r="G26" s="122" t="str">
        <f>Detail_note_critere_D!J2</f>
        <v>D4 : Flore patrimoniale/rôle fonctionnel</v>
      </c>
      <c r="H26" s="80" t="str">
        <f>Detail_note_critere_D!J11</f>
        <v>Cortège caractéristique mais absence d'espèces à forte valeur patrimoniale</v>
      </c>
      <c r="I26" s="131">
        <f>Detail_note_critere_D!K11</f>
        <v>1</v>
      </c>
      <c r="J26" s="1"/>
    </row>
    <row r="27" spans="1:10" ht="15.75">
      <c r="A27" s="2"/>
      <c r="B27" s="2"/>
      <c r="C27" s="2"/>
      <c r="D27" s="2"/>
      <c r="E27" s="2"/>
      <c r="F27" s="2"/>
      <c r="G27" s="122" t="str">
        <f>Detail_note_critere_D!L2</f>
        <v>D5 : Faune patrimoniale/rôle fonctionnel</v>
      </c>
      <c r="H27" s="53" t="str">
        <f>Detail_note_critere_D!L11</f>
        <v>A completer</v>
      </c>
      <c r="I27" s="134">
        <f>Detail_note_critere_D!M11</f>
        <v>0</v>
      </c>
      <c r="J27" s="1"/>
    </row>
    <row r="28" spans="1:10" ht="16.5" thickBot="1">
      <c r="A28" s="2"/>
      <c r="B28" s="2"/>
      <c r="C28" s="2"/>
      <c r="D28" s="2"/>
      <c r="E28" s="2"/>
      <c r="F28" s="2"/>
      <c r="G28" s="125" t="s">
        <v>200</v>
      </c>
      <c r="H28" s="312" t="str">
        <f>Detail_note_critere_D!N11</f>
        <v>Modérée</v>
      </c>
      <c r="I28" s="257">
        <f>Detail_note_critere_D!O11</f>
        <v>6</v>
      </c>
      <c r="J28" s="1"/>
    </row>
    <row r="29" spans="1:10" ht="55.5" customHeight="1">
      <c r="A29" s="2"/>
      <c r="B29" s="2"/>
      <c r="C29" s="2"/>
      <c r="D29" s="355" t="str">
        <f>Légende_fiche_enjeux_habitat!E32</f>
        <v>III : Enjeux patrimonial de conservation de l'habitat au sein de ce site Natura 2000</v>
      </c>
      <c r="E29" s="356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88" t="str">
        <f>Synthese_note_tous_habitats!P11</f>
        <v>Faible</v>
      </c>
      <c r="E30" s="255">
        <f>Synthese_note_tous_habitats!Q11</f>
        <v>4.666666666666667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D29:E29"/>
    <mergeCell ref="D13:E13"/>
    <mergeCell ref="A15:B15"/>
    <mergeCell ref="E16:E18"/>
    <mergeCell ref="D20:E20"/>
    <mergeCell ref="G22:I22"/>
    <mergeCell ref="D23:D26"/>
    <mergeCell ref="A1:I1"/>
    <mergeCell ref="A3:I3"/>
    <mergeCell ref="A5:B5"/>
    <mergeCell ref="D5:E5"/>
    <mergeCell ref="G5:I5"/>
    <mergeCell ref="A7:B7"/>
    <mergeCell ref="D7:E8"/>
    <mergeCell ref="G7:I7"/>
  </mergeCells>
  <conditionalFormatting sqref="I12">
    <cfRule type="cellIs" priority="27" dxfId="2" operator="equal">
      <formula>4</formula>
    </cfRule>
  </conditionalFormatting>
  <conditionalFormatting sqref="I8:I12 B11">
    <cfRule type="cellIs" priority="30" dxfId="21" operator="equal">
      <formula>0</formula>
    </cfRule>
  </conditionalFormatting>
  <conditionalFormatting sqref="E14">
    <cfRule type="cellIs" priority="21" dxfId="2" operator="equal">
      <formula>8</formula>
    </cfRule>
    <cfRule type="cellIs" priority="22" dxfId="1" operator="between">
      <formula>6</formula>
      <formula>7</formula>
    </cfRule>
    <cfRule type="cellIs" priority="23" dxfId="0" operator="between">
      <formula>4</formula>
      <formula>5</formula>
    </cfRule>
    <cfRule type="cellIs" priority="24" dxfId="3" operator="between">
      <formula>2</formula>
      <formula>3</formula>
    </cfRule>
  </conditionalFormatting>
  <conditionalFormatting sqref="E21 I28 E30">
    <cfRule type="cellIs" priority="16" dxfId="17" operator="greaterThanOrEqual">
      <formula>12</formula>
    </cfRule>
    <cfRule type="cellIs" priority="17" dxfId="2" operator="between">
      <formula>9</formula>
      <formula>11.9999</formula>
    </cfRule>
    <cfRule type="cellIs" priority="18" dxfId="1" operator="between">
      <formula>7</formula>
      <formula>8.9999</formula>
    </cfRule>
    <cfRule type="cellIs" priority="19" dxfId="0" operator="between">
      <formula>5</formula>
      <formula>6.9999</formula>
    </cfRule>
    <cfRule type="cellIs" priority="20" dxfId="3" operator="lessThan">
      <formula>5</formula>
    </cfRule>
  </conditionalFormatting>
  <conditionalFormatting sqref="I23">
    <cfRule type="cellIs" priority="14" dxfId="2" operator="equal">
      <formula>2</formula>
    </cfRule>
    <cfRule type="cellIs" priority="15" dxfId="1" operator="equal">
      <formula>1</formula>
    </cfRule>
  </conditionalFormatting>
  <conditionalFormatting sqref="I24">
    <cfRule type="cellIs" priority="11" dxfId="12" operator="equal">
      <formula>3</formula>
    </cfRule>
    <cfRule type="cellIs" priority="12" dxfId="0" operator="equal">
      <formula>2</formula>
    </cfRule>
    <cfRule type="cellIs" priority="13" dxfId="2" operator="equal">
      <formula>1</formula>
    </cfRule>
  </conditionalFormatting>
  <conditionalFormatting sqref="B19">
    <cfRule type="cellIs" priority="5" dxfId="2" operator="equal">
      <formula>6</formula>
    </cfRule>
    <cfRule type="cellIs" priority="6" dxfId="1" operator="equal">
      <formula>5</formula>
    </cfRule>
    <cfRule type="cellIs" priority="7" dxfId="0" operator="equal">
      <formula>4</formula>
    </cfRule>
    <cfRule type="cellIs" priority="8" dxfId="3" operator="equal">
      <formula>3</formula>
    </cfRule>
    <cfRule type="cellIs" priority="9" dxfId="12" operator="equal">
      <formula>2</formula>
    </cfRule>
    <cfRule type="cellIs" priority="10" dxfId="21" operator="equal">
      <formula>1</formula>
    </cfRule>
  </conditionalFormatting>
  <conditionalFormatting sqref="I8:I12 B11">
    <cfRule type="cellIs" priority="25" dxfId="2" operator="equal">
      <formula>4</formula>
    </cfRule>
  </conditionalFormatting>
  <conditionalFormatting sqref="I8:I12 B11">
    <cfRule type="cellIs" priority="26" dxfId="229" operator="equal">
      <formula>3</formula>
    </cfRule>
  </conditionalFormatting>
  <conditionalFormatting sqref="I8:I12 B11">
    <cfRule type="cellIs" priority="28" dxfId="0" operator="equal">
      <formula>2</formula>
    </cfRule>
  </conditionalFormatting>
  <conditionalFormatting sqref="I8:I12 B11">
    <cfRule type="cellIs" priority="29" dxfId="3" operator="equal">
      <formula>1</formula>
    </cfRule>
  </conditionalFormatting>
  <conditionalFormatting sqref="I25:I27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  <cfRule type="cellIs" priority="4" dxfId="3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0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5"/>
  <cols>
    <col min="1" max="1" width="5.7109375" style="0" customWidth="1"/>
    <col min="2" max="2" width="38.7109375" style="1" customWidth="1"/>
    <col min="3" max="3" width="10.7109375" style="1" customWidth="1"/>
    <col min="4" max="4" width="4.00390625" style="1" customWidth="1"/>
    <col min="5" max="5" width="20.140625" style="1" customWidth="1"/>
    <col min="6" max="6" width="18.28125" style="1" customWidth="1"/>
    <col min="7" max="7" width="3.8515625" style="1" customWidth="1"/>
    <col min="8" max="8" width="38.7109375" style="1" customWidth="1"/>
    <col min="9" max="9" width="15.421875" style="1" customWidth="1"/>
    <col min="10" max="10" width="9.00390625" style="0" customWidth="1"/>
    <col min="13" max="13" width="44.57421875" style="0" customWidth="1"/>
  </cols>
  <sheetData>
    <row r="1" spans="2:16" ht="57" customHeight="1" thickBot="1">
      <c r="B1" s="361" t="s">
        <v>62</v>
      </c>
      <c r="C1" s="362"/>
      <c r="D1" s="362"/>
      <c r="E1" s="362"/>
      <c r="F1" s="362"/>
      <c r="G1" s="362"/>
      <c r="H1" s="362"/>
      <c r="I1" s="363"/>
      <c r="J1" s="162"/>
      <c r="K1" s="162"/>
      <c r="L1" s="162"/>
      <c r="M1" s="162"/>
      <c r="N1" s="162"/>
      <c r="O1" s="163"/>
      <c r="P1" s="163"/>
    </row>
    <row r="2" spans="10:14" ht="16.5" thickBot="1">
      <c r="J2" s="5"/>
      <c r="K2" s="5"/>
      <c r="L2" s="5"/>
      <c r="M2" s="5"/>
      <c r="N2" s="5"/>
    </row>
    <row r="3" spans="2:14" ht="47.25" customHeight="1" thickBot="1">
      <c r="B3" s="364" t="s">
        <v>133</v>
      </c>
      <c r="C3" s="365"/>
      <c r="E3" s="359" t="s">
        <v>134</v>
      </c>
      <c r="F3" s="360"/>
      <c r="H3" s="359" t="s">
        <v>135</v>
      </c>
      <c r="I3" s="360"/>
      <c r="J3" s="3"/>
      <c r="K3" s="3"/>
      <c r="L3" s="3"/>
      <c r="M3" s="3"/>
      <c r="N3" s="3"/>
    </row>
    <row r="4" spans="10:14" ht="16.5" thickBot="1">
      <c r="J4" s="5"/>
      <c r="K4" s="5"/>
      <c r="L4" s="5"/>
      <c r="M4" s="5"/>
      <c r="N4" s="5"/>
    </row>
    <row r="5" spans="2:14" ht="55.5" customHeight="1">
      <c r="B5" s="349" t="s">
        <v>35</v>
      </c>
      <c r="C5" s="350"/>
      <c r="D5" s="2"/>
      <c r="G5" s="2"/>
      <c r="H5" s="344" t="s">
        <v>205</v>
      </c>
      <c r="I5" s="345"/>
      <c r="L5" s="5"/>
      <c r="M5" s="5"/>
      <c r="N5" s="5"/>
    </row>
    <row r="6" spans="2:12" s="45" customFormat="1" ht="141" customHeight="1">
      <c r="B6" s="366" t="s">
        <v>68</v>
      </c>
      <c r="C6" s="367"/>
      <c r="D6" s="2"/>
      <c r="E6" s="286"/>
      <c r="F6" s="2"/>
      <c r="G6" s="2"/>
      <c r="H6" s="357" t="s">
        <v>122</v>
      </c>
      <c r="I6" s="358"/>
      <c r="L6" s="287"/>
    </row>
    <row r="7" spans="2:12" ht="90">
      <c r="B7" s="89" t="s">
        <v>64</v>
      </c>
      <c r="C7" s="90" t="s">
        <v>206</v>
      </c>
      <c r="D7" s="2"/>
      <c r="E7" s="354" t="s">
        <v>132</v>
      </c>
      <c r="F7" s="354"/>
      <c r="G7" s="2"/>
      <c r="H7" s="200" t="s">
        <v>40</v>
      </c>
      <c r="I7" s="199">
        <v>4</v>
      </c>
      <c r="J7" s="272"/>
      <c r="L7" s="5"/>
    </row>
    <row r="8" spans="2:12" ht="75.75" thickBot="1">
      <c r="B8" s="91" t="s">
        <v>65</v>
      </c>
      <c r="C8" s="92" t="s">
        <v>207</v>
      </c>
      <c r="D8" s="2"/>
      <c r="G8" s="2"/>
      <c r="H8" s="201" t="s">
        <v>39</v>
      </c>
      <c r="I8" s="159">
        <v>3</v>
      </c>
      <c r="J8" s="272"/>
      <c r="L8" s="5"/>
    </row>
    <row r="9" spans="2:12" ht="90">
      <c r="B9" s="93" t="s">
        <v>66</v>
      </c>
      <c r="C9" s="94" t="s">
        <v>208</v>
      </c>
      <c r="D9" s="2"/>
      <c r="E9" s="344" t="s">
        <v>196</v>
      </c>
      <c r="F9" s="345"/>
      <c r="G9" s="2"/>
      <c r="H9" s="202" t="s">
        <v>160</v>
      </c>
      <c r="I9" s="160">
        <v>2</v>
      </c>
      <c r="J9" s="272"/>
      <c r="L9" s="5"/>
    </row>
    <row r="10" spans="2:12" ht="90.75" thickBot="1">
      <c r="B10" s="95" t="s">
        <v>67</v>
      </c>
      <c r="C10" s="96" t="s">
        <v>210</v>
      </c>
      <c r="D10" s="2"/>
      <c r="E10" s="6" t="s">
        <v>213</v>
      </c>
      <c r="F10" s="7" t="s">
        <v>214</v>
      </c>
      <c r="G10" s="2"/>
      <c r="H10" s="46" t="s">
        <v>227</v>
      </c>
      <c r="I10" s="161">
        <v>1</v>
      </c>
      <c r="J10" s="272"/>
      <c r="L10" s="5"/>
    </row>
    <row r="11" spans="2:12" ht="64.5" customHeight="1">
      <c r="B11" s="3"/>
      <c r="C11" s="4"/>
      <c r="D11" s="2"/>
      <c r="E11" s="8" t="s">
        <v>215</v>
      </c>
      <c r="F11" s="9" t="s">
        <v>216</v>
      </c>
      <c r="G11" s="2"/>
      <c r="J11" s="5"/>
      <c r="K11" s="5"/>
      <c r="L11" s="5"/>
    </row>
    <row r="12" spans="2:14" ht="60.75" customHeight="1" thickBot="1">
      <c r="B12" s="2"/>
      <c r="C12" s="2"/>
      <c r="D12" s="2"/>
      <c r="E12" s="10" t="s">
        <v>136</v>
      </c>
      <c r="F12" s="11" t="s">
        <v>217</v>
      </c>
      <c r="G12" s="2"/>
      <c r="H12" s="2"/>
      <c r="I12" s="2"/>
      <c r="J12" s="5"/>
      <c r="K12" s="5"/>
      <c r="L12" s="5"/>
      <c r="M12" s="5"/>
      <c r="N12" s="5"/>
    </row>
    <row r="13" spans="2:12" ht="49.5" customHeight="1" thickBot="1">
      <c r="B13" s="349" t="s">
        <v>130</v>
      </c>
      <c r="C13" s="350"/>
      <c r="D13" s="2"/>
      <c r="E13" s="13" t="s">
        <v>137</v>
      </c>
      <c r="F13" s="14" t="s">
        <v>218</v>
      </c>
      <c r="G13" s="2"/>
      <c r="H13" s="2"/>
      <c r="I13" s="2"/>
      <c r="J13" s="5"/>
      <c r="K13" s="5"/>
      <c r="L13" s="5"/>
    </row>
    <row r="14" spans="2:12" ht="81.75" customHeight="1">
      <c r="B14" s="351" t="s">
        <v>139</v>
      </c>
      <c r="C14" s="352"/>
      <c r="D14" s="2"/>
      <c r="G14" s="2"/>
      <c r="H14" s="2"/>
      <c r="I14" s="2"/>
      <c r="L14" s="5"/>
    </row>
    <row r="15" spans="2:12" ht="18">
      <c r="B15" s="16" t="s">
        <v>219</v>
      </c>
      <c r="C15" s="17">
        <v>6</v>
      </c>
      <c r="D15" s="2"/>
      <c r="F15" s="208" t="s">
        <v>138</v>
      </c>
      <c r="G15" s="2"/>
      <c r="H15" s="2"/>
      <c r="I15" s="2"/>
      <c r="L15" s="5"/>
    </row>
    <row r="16" spans="2:12" ht="15">
      <c r="B16" s="19" t="s">
        <v>220</v>
      </c>
      <c r="C16" s="20">
        <v>5</v>
      </c>
      <c r="D16" s="2"/>
      <c r="E16" s="2"/>
      <c r="F16" s="2"/>
      <c r="G16" s="2"/>
      <c r="H16" s="2"/>
      <c r="I16" s="2"/>
      <c r="L16" s="5"/>
    </row>
    <row r="17" spans="2:12" ht="24" customHeight="1" thickBot="1">
      <c r="B17" s="22" t="s">
        <v>221</v>
      </c>
      <c r="C17" s="23">
        <v>4</v>
      </c>
      <c r="D17" s="2"/>
      <c r="E17" s="2"/>
      <c r="F17" s="203"/>
      <c r="G17" s="2"/>
      <c r="H17" s="2"/>
      <c r="I17" s="2"/>
      <c r="L17" s="5"/>
    </row>
    <row r="18" spans="2:12" ht="55.5" customHeight="1">
      <c r="B18" s="25" t="s">
        <v>222</v>
      </c>
      <c r="C18" s="26">
        <v>3</v>
      </c>
      <c r="D18" s="2"/>
      <c r="E18" s="355" t="s">
        <v>129</v>
      </c>
      <c r="F18" s="356"/>
      <c r="G18" s="2"/>
      <c r="H18" s="348" t="s">
        <v>154</v>
      </c>
      <c r="I18" s="348"/>
      <c r="L18" s="5"/>
    </row>
    <row r="19" spans="2:14" ht="46.5" customHeight="1">
      <c r="B19" s="27" t="s">
        <v>233</v>
      </c>
      <c r="C19" s="28">
        <v>2</v>
      </c>
      <c r="D19" s="2"/>
      <c r="E19" s="209" t="s">
        <v>158</v>
      </c>
      <c r="F19" s="210" t="s">
        <v>164</v>
      </c>
      <c r="G19" s="2"/>
      <c r="H19" s="2"/>
      <c r="I19" s="2"/>
      <c r="L19" s="5"/>
      <c r="M19" s="5"/>
      <c r="N19" s="5"/>
    </row>
    <row r="20" spans="2:14" ht="40.5" customHeight="1" thickBot="1">
      <c r="B20" s="29" t="s">
        <v>234</v>
      </c>
      <c r="C20" s="30">
        <v>1</v>
      </c>
      <c r="D20" s="2"/>
      <c r="E20" s="211" t="s">
        <v>159</v>
      </c>
      <c r="F20" s="212" t="s">
        <v>163</v>
      </c>
      <c r="G20" s="2"/>
      <c r="J20" s="5"/>
      <c r="K20" s="5"/>
      <c r="L20" s="5"/>
      <c r="M20" s="5"/>
      <c r="N20" s="5"/>
    </row>
    <row r="21" spans="2:14" ht="69.75" customHeight="1">
      <c r="B21" s="4"/>
      <c r="C21" s="4"/>
      <c r="D21" s="2"/>
      <c r="E21" s="213" t="s">
        <v>39</v>
      </c>
      <c r="F21" s="214" t="s">
        <v>162</v>
      </c>
      <c r="G21" s="2"/>
      <c r="K21" s="5"/>
      <c r="L21" s="5"/>
      <c r="M21" s="5"/>
      <c r="N21" s="5"/>
    </row>
    <row r="22" spans="2:12" ht="15.75">
      <c r="B22" s="2"/>
      <c r="C22" s="2"/>
      <c r="D22" s="2"/>
      <c r="E22" s="215" t="s">
        <v>160</v>
      </c>
      <c r="F22" s="216" t="s">
        <v>161</v>
      </c>
      <c r="G22" s="2"/>
      <c r="L22" s="5"/>
    </row>
    <row r="23" spans="2:12" ht="45" customHeight="1" thickBot="1">
      <c r="B23" s="2"/>
      <c r="C23" s="2"/>
      <c r="D23" s="2"/>
      <c r="E23" s="217" t="s">
        <v>227</v>
      </c>
      <c r="F23" s="218" t="s">
        <v>165</v>
      </c>
      <c r="G23" s="2"/>
      <c r="L23" s="5"/>
    </row>
    <row r="24" spans="2:12" ht="45" customHeight="1" thickBot="1">
      <c r="B24" s="2"/>
      <c r="C24" s="2"/>
      <c r="D24" s="2"/>
      <c r="E24" s="31"/>
      <c r="F24" s="31"/>
      <c r="G24" s="2"/>
      <c r="L24" s="5"/>
    </row>
    <row r="25" spans="2:12" ht="30" customHeight="1">
      <c r="B25" s="2"/>
      <c r="C25" s="2"/>
      <c r="D25" s="2"/>
      <c r="G25" s="2"/>
      <c r="H25" s="344" t="s">
        <v>131</v>
      </c>
      <c r="I25" s="345"/>
      <c r="L25" s="5"/>
    </row>
    <row r="26" spans="2:12" ht="84.75" customHeight="1">
      <c r="B26" s="2"/>
      <c r="C26" s="2"/>
      <c r="D26" s="2"/>
      <c r="G26" s="2"/>
      <c r="H26" s="346" t="s">
        <v>121</v>
      </c>
      <c r="I26" s="347"/>
      <c r="J26" s="198"/>
      <c r="L26" s="5"/>
    </row>
    <row r="27" spans="2:12" ht="15.75">
      <c r="B27" s="2"/>
      <c r="C27" s="2"/>
      <c r="D27" s="2"/>
      <c r="G27" s="2"/>
      <c r="H27" s="204" t="s">
        <v>158</v>
      </c>
      <c r="I27" s="205" t="s">
        <v>164</v>
      </c>
      <c r="J27" s="198"/>
      <c r="L27" s="5"/>
    </row>
    <row r="28" spans="2:12" ht="18">
      <c r="B28" s="2"/>
      <c r="C28" s="2"/>
      <c r="D28" s="2"/>
      <c r="E28" s="208" t="s">
        <v>141</v>
      </c>
      <c r="F28" s="31"/>
      <c r="G28" s="2"/>
      <c r="H28" s="16" t="s">
        <v>159</v>
      </c>
      <c r="I28" s="17" t="s">
        <v>163</v>
      </c>
      <c r="J28" s="198"/>
      <c r="L28" s="5"/>
    </row>
    <row r="29" spans="2:12" ht="15.75" customHeight="1">
      <c r="B29" s="2"/>
      <c r="C29" s="2"/>
      <c r="D29" s="2"/>
      <c r="F29" s="2"/>
      <c r="G29" s="2"/>
      <c r="H29" s="19" t="s">
        <v>39</v>
      </c>
      <c r="I29" s="20" t="s">
        <v>162</v>
      </c>
      <c r="J29" s="198"/>
      <c r="K29" s="5"/>
      <c r="L29" s="5"/>
    </row>
    <row r="30" spans="2:10" ht="45" customHeight="1">
      <c r="B30" s="2"/>
      <c r="C30" s="2"/>
      <c r="D30" s="2"/>
      <c r="E30" s="206"/>
      <c r="F30" s="2"/>
      <c r="G30" s="2"/>
      <c r="H30" s="22" t="s">
        <v>160</v>
      </c>
      <c r="I30" s="23" t="s">
        <v>161</v>
      </c>
      <c r="J30" s="198"/>
    </row>
    <row r="31" spans="2:10" ht="15.75" thickBot="1">
      <c r="B31" s="2"/>
      <c r="C31" s="2"/>
      <c r="D31" s="2"/>
      <c r="E31" s="207"/>
      <c r="F31" s="2"/>
      <c r="G31" s="2"/>
      <c r="H31" s="46" t="s">
        <v>227</v>
      </c>
      <c r="I31" s="47" t="s">
        <v>165</v>
      </c>
      <c r="J31" s="198"/>
    </row>
    <row r="32" spans="2:12" ht="66" customHeight="1">
      <c r="B32" s="353" t="s">
        <v>155</v>
      </c>
      <c r="C32" s="353"/>
      <c r="E32" s="355" t="s">
        <v>140</v>
      </c>
      <c r="F32" s="356"/>
      <c r="L32" s="5"/>
    </row>
    <row r="33" spans="5:12" ht="15.75" customHeight="1">
      <c r="E33" s="209" t="s">
        <v>156</v>
      </c>
      <c r="F33" s="210" t="s">
        <v>164</v>
      </c>
      <c r="L33" s="5"/>
    </row>
    <row r="34" spans="5:14" ht="15.75" customHeight="1">
      <c r="E34" s="211" t="s">
        <v>236</v>
      </c>
      <c r="F34" s="212" t="s">
        <v>163</v>
      </c>
      <c r="J34" s="5"/>
      <c r="K34" s="5"/>
      <c r="L34" s="5"/>
      <c r="M34" s="5"/>
      <c r="N34" s="5"/>
    </row>
    <row r="35" spans="5:14" ht="15.75" customHeight="1">
      <c r="E35" s="213" t="s">
        <v>157</v>
      </c>
      <c r="F35" s="214" t="s">
        <v>162</v>
      </c>
      <c r="J35" s="5"/>
      <c r="K35" s="5"/>
      <c r="L35" s="5"/>
      <c r="M35" s="5"/>
      <c r="N35" s="5"/>
    </row>
    <row r="36" spans="5:14" ht="15.75" customHeight="1">
      <c r="E36" s="215" t="s">
        <v>232</v>
      </c>
      <c r="F36" s="216" t="s">
        <v>161</v>
      </c>
      <c r="J36" s="5"/>
      <c r="K36" s="5"/>
      <c r="L36" s="5"/>
      <c r="M36" s="5"/>
      <c r="N36" s="5"/>
    </row>
    <row r="37" spans="5:14" ht="16.5" customHeight="1" thickBot="1">
      <c r="E37" s="217" t="s">
        <v>227</v>
      </c>
      <c r="F37" s="218" t="s">
        <v>165</v>
      </c>
      <c r="J37" s="5"/>
      <c r="K37" s="5"/>
      <c r="L37" s="5"/>
      <c r="M37" s="5"/>
      <c r="N37" s="5"/>
    </row>
    <row r="38" spans="10:14" ht="15.75">
      <c r="J38" s="5"/>
      <c r="K38" s="5"/>
      <c r="L38" s="5"/>
      <c r="M38" s="5"/>
      <c r="N38" s="5"/>
    </row>
    <row r="39" spans="10:14" ht="15.75">
      <c r="J39" s="5"/>
      <c r="K39" s="5"/>
      <c r="L39" s="5"/>
      <c r="M39" s="5"/>
      <c r="N39" s="5"/>
    </row>
    <row r="40" spans="13:14" ht="15.75">
      <c r="M40" s="5"/>
      <c r="N40" s="5"/>
    </row>
  </sheetData>
  <sheetProtection/>
  <mergeCells count="18">
    <mergeCell ref="B1:I1"/>
    <mergeCell ref="B3:C3"/>
    <mergeCell ref="E3:F3"/>
    <mergeCell ref="B5:C5"/>
    <mergeCell ref="H5:I5"/>
    <mergeCell ref="B6:C6"/>
    <mergeCell ref="E7:F7"/>
    <mergeCell ref="E9:F9"/>
    <mergeCell ref="E18:F18"/>
    <mergeCell ref="E32:F32"/>
    <mergeCell ref="H6:I6"/>
    <mergeCell ref="H3:I3"/>
    <mergeCell ref="H25:I25"/>
    <mergeCell ref="H26:I26"/>
    <mergeCell ref="H18:I18"/>
    <mergeCell ref="B13:C13"/>
    <mergeCell ref="B14:C14"/>
    <mergeCell ref="B32:C3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11.421875" defaultRowHeight="15"/>
  <cols>
    <col min="1" max="1" width="39.140625" style="48" customWidth="1"/>
    <col min="2" max="2" width="24.8515625" style="48" customWidth="1"/>
    <col min="3" max="3" width="6.7109375" style="48" customWidth="1"/>
    <col min="4" max="4" width="2.57421875" style="48" customWidth="1"/>
    <col min="5" max="5" width="19.28125" style="48" customWidth="1"/>
    <col min="6" max="6" width="2.00390625" style="48" customWidth="1"/>
    <col min="7" max="7" width="19.28125" style="48" customWidth="1"/>
    <col min="8" max="8" width="2.00390625" style="48" customWidth="1"/>
    <col min="9" max="9" width="13.28125" style="48" customWidth="1"/>
    <col min="10" max="10" width="5.8515625" style="48" customWidth="1"/>
    <col min="11" max="11" width="2.00390625" style="48" customWidth="1"/>
    <col min="12" max="12" width="19.28125" style="48" customWidth="1"/>
    <col min="13" max="13" width="3.00390625" style="48" bestFit="1" customWidth="1"/>
    <col min="14" max="14" width="19.28125" style="48" customWidth="1"/>
    <col min="15" max="15" width="3.00390625" style="48" bestFit="1" customWidth="1"/>
    <col min="16" max="16" width="19.28125" style="48" customWidth="1"/>
    <col min="17" max="17" width="7.28125" style="0" bestFit="1" customWidth="1"/>
  </cols>
  <sheetData>
    <row r="1" ht="16.5" thickBot="1">
      <c r="A1" s="317" t="s">
        <v>9</v>
      </c>
    </row>
    <row r="2" spans="1:17" s="1" customFormat="1" ht="75" customHeight="1">
      <c r="A2" s="74" t="s">
        <v>237</v>
      </c>
      <c r="B2" s="372" t="str">
        <f>Modele_fiche_enjeux_habitat!A7</f>
        <v>A : Rôle de la région Bretagne pour la conservation de cet habitat à différentes échelles (nombre de sites)</v>
      </c>
      <c r="C2" s="372"/>
      <c r="D2" s="373"/>
      <c r="E2" s="374" t="str">
        <f>Modele_fiche_enjeux_habitat!G7</f>
        <v>B : Sensibilité de l'habitat à l'échelle européenne</v>
      </c>
      <c r="F2" s="373"/>
      <c r="G2" s="374" t="str">
        <f>Modele_fiche_enjeux_habitat!D13</f>
        <v>I : Reponsabilité de la région Bretagne pour la conservation de l'habitat à l'échelle européenne</v>
      </c>
      <c r="H2" s="373"/>
      <c r="I2" s="374" t="str">
        <f>Modele_fiche_enjeux_habitat!A15</f>
        <v>C : Importance du site Natura 2000 par rapport à la région Bretagne pour cet habitat (surface)</v>
      </c>
      <c r="J2" s="372"/>
      <c r="K2" s="373"/>
      <c r="L2" s="374" t="str">
        <f>Modele_fiche_enjeux_habitat!D20</f>
        <v>II : Responsabilité de ce site Natura 2000 pour la conservation de cet habitat</v>
      </c>
      <c r="M2" s="373"/>
      <c r="N2" s="374" t="str">
        <f>Modele_fiche_enjeux_habitat!G22</f>
        <v>D : Valeur patrimoniale de l'habitat au sein du site Natura 2000</v>
      </c>
      <c r="O2" s="372"/>
      <c r="P2" s="370" t="str">
        <f>Modele_fiche_enjeux_habitat!D29</f>
        <v>III : Enjeux patrimonial de conservation de l'habitat au sein de ce site Natura 2000</v>
      </c>
      <c r="Q2" s="371"/>
    </row>
    <row r="3" spans="1:17" ht="45.75">
      <c r="A3" s="247" t="str">
        <f>Chiffres_cles_par_habitat!A3</f>
        <v>1210 Végétation annuelle des laisses de mer</v>
      </c>
      <c r="B3" s="67" t="s">
        <v>34</v>
      </c>
      <c r="C3" s="280">
        <f>Chiffres_cles_par_habitat!H3</f>
        <v>0.2711864406779661</v>
      </c>
      <c r="D3" s="59">
        <v>3</v>
      </c>
      <c r="E3" s="110" t="str">
        <f>Detail_note_critere_B!L3</f>
        <v>Forte</v>
      </c>
      <c r="F3" s="110">
        <f>Detail_note_critere_B!M3</f>
        <v>3</v>
      </c>
      <c r="G3" s="59" t="s">
        <v>37</v>
      </c>
      <c r="H3" s="59">
        <f>F3+D3</f>
        <v>6</v>
      </c>
      <c r="I3" s="293" t="s">
        <v>234</v>
      </c>
      <c r="J3" s="296">
        <f>Chiffres_cles_par_habitat!M3</f>
        <v>0.01713859910581222</v>
      </c>
      <c r="K3" s="301">
        <v>1</v>
      </c>
      <c r="L3" s="59" t="s">
        <v>39</v>
      </c>
      <c r="M3" s="59">
        <f>K3+H3</f>
        <v>7</v>
      </c>
      <c r="N3" s="110" t="str">
        <f>Detail_note_critere_D!N3</f>
        <v>Forte</v>
      </c>
      <c r="O3" s="173">
        <f>Detail_note_critere_D!O3</f>
        <v>8</v>
      </c>
      <c r="P3" s="150" t="s">
        <v>201</v>
      </c>
      <c r="Q3" s="151">
        <f>(M3*2+O3)/3</f>
        <v>7.333333333333333</v>
      </c>
    </row>
    <row r="4" spans="1:17" ht="30.75">
      <c r="A4" s="247" t="str">
        <f>Chiffres_cles_par_habitat!A4</f>
        <v>1220 Végétation vivace des rivages de galets</v>
      </c>
      <c r="B4" s="73" t="s">
        <v>33</v>
      </c>
      <c r="C4" s="281">
        <f>Chiffres_cles_par_habitat!H4</f>
        <v>0.6451612903225806</v>
      </c>
      <c r="D4" s="72">
        <v>4</v>
      </c>
      <c r="E4" s="64" t="str">
        <f>Detail_note_critere_B!L4</f>
        <v>Modérée</v>
      </c>
      <c r="F4" s="64">
        <f>Detail_note_critere_B!M4</f>
        <v>2</v>
      </c>
      <c r="G4" s="59" t="s">
        <v>37</v>
      </c>
      <c r="H4" s="59">
        <f aca="true" t="shared" si="0" ref="H4:H11">F4+D4</f>
        <v>6</v>
      </c>
      <c r="I4" s="293" t="s">
        <v>234</v>
      </c>
      <c r="J4" s="296">
        <f>Chiffres_cles_par_habitat!M4</f>
        <v>0.0012942191544434857</v>
      </c>
      <c r="K4" s="301">
        <v>1</v>
      </c>
      <c r="L4" s="59" t="s">
        <v>39</v>
      </c>
      <c r="M4" s="59">
        <f aca="true" t="shared" si="1" ref="M4:M11">K4+H4</f>
        <v>7</v>
      </c>
      <c r="N4" s="59" t="str">
        <f>Detail_note_critere_D!N4</f>
        <v>Forte</v>
      </c>
      <c r="O4" s="299">
        <f>Detail_note_critere_D!O4</f>
        <v>8</v>
      </c>
      <c r="P4" s="150" t="s">
        <v>201</v>
      </c>
      <c r="Q4" s="151">
        <f aca="true" t="shared" si="2" ref="Q4:Q11">(M4*2+O4)/3</f>
        <v>7.333333333333333</v>
      </c>
    </row>
    <row r="5" spans="1:17" ht="30.75">
      <c r="A5" s="248" t="str">
        <f>Chiffres_cles_par_habitat!A5</f>
        <v>1230 Falaises avec végétation des côtes atlantiques et baltiques</v>
      </c>
      <c r="B5" s="73" t="s">
        <v>33</v>
      </c>
      <c r="C5" s="281">
        <f>Chiffres_cles_par_habitat!H5</f>
        <v>0.5660377358490566</v>
      </c>
      <c r="D5" s="72">
        <v>4</v>
      </c>
      <c r="E5" s="64" t="str">
        <f>Detail_note_critere_B!L5</f>
        <v>Modérée</v>
      </c>
      <c r="F5" s="64">
        <f>Detail_note_critere_B!M5</f>
        <v>2</v>
      </c>
      <c r="G5" s="59" t="s">
        <v>37</v>
      </c>
      <c r="H5" s="59">
        <f t="shared" si="0"/>
        <v>6</v>
      </c>
      <c r="I5" s="294" t="s">
        <v>222</v>
      </c>
      <c r="J5" s="297">
        <f>Chiffres_cles_par_habitat!M5</f>
        <v>0.07777181019988791</v>
      </c>
      <c r="K5" s="302">
        <v>3</v>
      </c>
      <c r="L5" s="72" t="s">
        <v>159</v>
      </c>
      <c r="M5" s="72">
        <f t="shared" si="1"/>
        <v>9</v>
      </c>
      <c r="N5" s="219" t="str">
        <f>Detail_note_critere_D!N5</f>
        <v>Exceptionnelle</v>
      </c>
      <c r="O5" s="300">
        <f>Detail_note_critere_D!O5</f>
        <v>12</v>
      </c>
      <c r="P5" s="69" t="s">
        <v>236</v>
      </c>
      <c r="Q5" s="153">
        <f t="shared" si="2"/>
        <v>10</v>
      </c>
    </row>
    <row r="6" spans="1:17" ht="45.75">
      <c r="A6" s="249" t="str">
        <f>Chiffres_cles_par_habitat!A6</f>
        <v>2110 Dunes mobiles embryonnaires</v>
      </c>
      <c r="B6" s="67" t="s">
        <v>34</v>
      </c>
      <c r="C6" s="280">
        <f>Chiffres_cles_par_habitat!H6</f>
        <v>0.26</v>
      </c>
      <c r="D6" s="59">
        <v>3</v>
      </c>
      <c r="E6" s="64" t="str">
        <f>Detail_note_critere_B!L6</f>
        <v>Modérée</v>
      </c>
      <c r="F6" s="64">
        <f>Detail_note_critere_B!M6</f>
        <v>2</v>
      </c>
      <c r="G6" s="62" t="s">
        <v>38</v>
      </c>
      <c r="H6" s="68">
        <f t="shared" si="0"/>
        <v>5</v>
      </c>
      <c r="I6" s="293" t="s">
        <v>234</v>
      </c>
      <c r="J6" s="296">
        <f>Chiffres_cles_par_habitat!M6</f>
        <v>0.011979100293105645</v>
      </c>
      <c r="K6" s="301">
        <v>1</v>
      </c>
      <c r="L6" s="62" t="s">
        <v>160</v>
      </c>
      <c r="M6" s="62">
        <f t="shared" si="1"/>
        <v>6</v>
      </c>
      <c r="N6" s="59" t="str">
        <f>Detail_note_critere_D!N6</f>
        <v>Forte</v>
      </c>
      <c r="O6" s="299">
        <f>Detail_note_critere_D!O6</f>
        <v>7</v>
      </c>
      <c r="P6" s="66" t="s">
        <v>232</v>
      </c>
      <c r="Q6" s="152">
        <f t="shared" si="2"/>
        <v>6.333333333333333</v>
      </c>
    </row>
    <row r="7" spans="1:17" ht="45.75">
      <c r="A7" s="249" t="str">
        <f>Chiffres_cles_par_habitat!A7</f>
        <v>2120 Dunes mobiles du cordon littoral à Ammophila arenaria (dunes blanches)</v>
      </c>
      <c r="B7" s="67" t="s">
        <v>34</v>
      </c>
      <c r="C7" s="280">
        <f>Chiffres_cles_par_habitat!H7</f>
        <v>0.26262626262626265</v>
      </c>
      <c r="D7" s="59">
        <v>3</v>
      </c>
      <c r="E7" s="110" t="str">
        <f>Detail_note_critere_B!L7</f>
        <v>Forte</v>
      </c>
      <c r="F7" s="110">
        <f>Detail_note_critere_B!M7</f>
        <v>3</v>
      </c>
      <c r="G7" s="59" t="s">
        <v>37</v>
      </c>
      <c r="H7" s="59">
        <f t="shared" si="0"/>
        <v>6</v>
      </c>
      <c r="I7" s="293" t="s">
        <v>234</v>
      </c>
      <c r="J7" s="296">
        <f>Chiffres_cles_par_habitat!M7</f>
        <v>0.0005428685172451232</v>
      </c>
      <c r="K7" s="301">
        <v>1</v>
      </c>
      <c r="L7" s="62" t="s">
        <v>160</v>
      </c>
      <c r="M7" s="62">
        <f t="shared" si="1"/>
        <v>7</v>
      </c>
      <c r="N7" s="62" t="str">
        <f>Detail_note_critere_D!N7</f>
        <v>Modérée</v>
      </c>
      <c r="O7" s="61">
        <f>Detail_note_critere_D!O7</f>
        <v>6</v>
      </c>
      <c r="P7" s="66" t="s">
        <v>232</v>
      </c>
      <c r="Q7" s="152">
        <f t="shared" si="2"/>
        <v>6.666666666666667</v>
      </c>
    </row>
    <row r="8" spans="1:17" ht="60.75">
      <c r="A8" s="249" t="str">
        <f>Chiffres_cles_par_habitat!A8</f>
        <v>4030 Landes sèches européennes</v>
      </c>
      <c r="B8" s="65" t="s">
        <v>36</v>
      </c>
      <c r="C8" s="282">
        <f>Chiffres_cles_par_habitat!H8</f>
        <v>0.13190184049079753</v>
      </c>
      <c r="D8" s="64">
        <v>2</v>
      </c>
      <c r="E8" s="53" t="str">
        <f>Detail_note_critere_B!L8</f>
        <v>Faible</v>
      </c>
      <c r="F8" s="54">
        <f>Detail_note_critere_B!M8</f>
        <v>1</v>
      </c>
      <c r="G8" s="54" t="s">
        <v>235</v>
      </c>
      <c r="H8" s="54">
        <f t="shared" si="0"/>
        <v>3</v>
      </c>
      <c r="I8" s="293" t="s">
        <v>234</v>
      </c>
      <c r="J8" s="296">
        <f>Chiffres_cles_par_habitat!M8</f>
        <v>0.008479561478632594</v>
      </c>
      <c r="K8" s="301">
        <v>1</v>
      </c>
      <c r="L8" s="63" t="s">
        <v>227</v>
      </c>
      <c r="M8" s="63">
        <f t="shared" si="1"/>
        <v>4</v>
      </c>
      <c r="N8" s="59" t="str">
        <f>Detail_note_critere_D!N8</f>
        <v>Forte</v>
      </c>
      <c r="O8" s="299">
        <f>Detail_note_critere_D!O8</f>
        <v>8</v>
      </c>
      <c r="P8" s="60" t="s">
        <v>232</v>
      </c>
      <c r="Q8" s="152">
        <f t="shared" si="2"/>
        <v>5.333333333333333</v>
      </c>
    </row>
    <row r="9" spans="1:17" ht="45.75">
      <c r="A9" s="245" t="str">
        <f>Chiffres_cles_par_habitat!A9</f>
        <v>4040* Landes sèches atlantiques littorales à Erica vagans</v>
      </c>
      <c r="B9" s="67" t="s">
        <v>34</v>
      </c>
      <c r="C9" s="283">
        <f>Chiffres_cles_par_habitat!H9</f>
        <v>0.3333333333333333</v>
      </c>
      <c r="D9" s="103">
        <v>3</v>
      </c>
      <c r="E9" s="57" t="str">
        <f>Detail_note_critere_B!L9</f>
        <v>Forte</v>
      </c>
      <c r="F9" s="59">
        <f>Detail_note_critere_B!M9</f>
        <v>3</v>
      </c>
      <c r="G9" s="59" t="s">
        <v>37</v>
      </c>
      <c r="H9" s="59">
        <f t="shared" si="0"/>
        <v>6</v>
      </c>
      <c r="I9" s="294" t="s">
        <v>222</v>
      </c>
      <c r="J9" s="297">
        <f>Chiffres_cles_par_habitat!M9</f>
        <v>0.0625556624274162</v>
      </c>
      <c r="K9" s="302">
        <v>3</v>
      </c>
      <c r="L9" s="58" t="s">
        <v>159</v>
      </c>
      <c r="M9" s="58">
        <f t="shared" si="1"/>
        <v>9</v>
      </c>
      <c r="N9" s="71" t="str">
        <f>Detail_note_critere_D!N9</f>
        <v>Très forte</v>
      </c>
      <c r="O9" s="70">
        <f>Detail_note_critere_D!O9</f>
        <v>10</v>
      </c>
      <c r="P9" s="56" t="s">
        <v>236</v>
      </c>
      <c r="Q9" s="153">
        <f t="shared" si="2"/>
        <v>9.333333333333334</v>
      </c>
    </row>
    <row r="10" spans="1:17" ht="45.75">
      <c r="A10" s="250" t="str">
        <f>Chiffres_cles_par_habitat!A10</f>
        <v>6430 Mégaphorbiaies hygrophiles d'ourlets planitiaires et des étages montagnard à alpin </v>
      </c>
      <c r="B10" s="55" t="s">
        <v>63</v>
      </c>
      <c r="C10" s="284">
        <f>Chiffres_cles_par_habitat!H10</f>
        <v>0.05388272583201268</v>
      </c>
      <c r="D10" s="54">
        <v>1</v>
      </c>
      <c r="E10" s="53" t="str">
        <f>Detail_note_critere_B!L10</f>
        <v>Faible</v>
      </c>
      <c r="F10" s="54">
        <f>Detail_note_critere_B!M10</f>
        <v>1</v>
      </c>
      <c r="G10" s="54" t="s">
        <v>235</v>
      </c>
      <c r="H10" s="54">
        <f t="shared" si="0"/>
        <v>2</v>
      </c>
      <c r="I10" s="293" t="s">
        <v>234</v>
      </c>
      <c r="J10" s="296">
        <f>Chiffres_cles_par_habitat!M10</f>
        <v>0.000303055123269719</v>
      </c>
      <c r="K10" s="301">
        <v>1</v>
      </c>
      <c r="L10" s="54" t="s">
        <v>227</v>
      </c>
      <c r="M10" s="54">
        <f t="shared" si="1"/>
        <v>3</v>
      </c>
      <c r="N10" s="57" t="str">
        <f>Detail_note_critere_D!N10</f>
        <v>Forte</v>
      </c>
      <c r="O10" s="343">
        <f>Detail_note_critere_D!O10</f>
        <v>8</v>
      </c>
      <c r="P10" s="52" t="s">
        <v>227</v>
      </c>
      <c r="Q10" s="154">
        <f>(M10*2+O10)/3</f>
        <v>4.666666666666667</v>
      </c>
    </row>
    <row r="11" spans="1:17" ht="46.5" thickBot="1">
      <c r="A11" s="246" t="str">
        <f>Chiffres_cles_par_habitat!A11</f>
        <v>9180* Forêts de pentes, éboulis ou ravins du Tilio-Acerion</v>
      </c>
      <c r="B11" s="51" t="s">
        <v>63</v>
      </c>
      <c r="C11" s="285">
        <f>Chiffres_cles_par_habitat!H11</f>
        <v>0.04406779661016949</v>
      </c>
      <c r="D11" s="50">
        <v>1</v>
      </c>
      <c r="E11" s="49" t="str">
        <f>Detail_note_critere_B!L11</f>
        <v>Modérée</v>
      </c>
      <c r="F11" s="50">
        <f>Detail_note_critere_B!M11</f>
        <v>2</v>
      </c>
      <c r="G11" s="50" t="s">
        <v>235</v>
      </c>
      <c r="H11" s="50">
        <f t="shared" si="0"/>
        <v>3</v>
      </c>
      <c r="I11" s="295" t="s">
        <v>234</v>
      </c>
      <c r="J11" s="298">
        <f>Chiffres_cles_par_habitat!M11</f>
        <v>0.010938924339106653</v>
      </c>
      <c r="K11" s="303">
        <v>1</v>
      </c>
      <c r="L11" s="50" t="s">
        <v>227</v>
      </c>
      <c r="M11" s="50">
        <f t="shared" si="1"/>
        <v>4</v>
      </c>
      <c r="N11" s="116" t="str">
        <f>Detail_note_critere_D!N11</f>
        <v>Modérée</v>
      </c>
      <c r="O11" s="238">
        <f>Detail_note_critere_D!O11</f>
        <v>6</v>
      </c>
      <c r="P11" s="88" t="s">
        <v>227</v>
      </c>
      <c r="Q11" s="155">
        <f t="shared" si="2"/>
        <v>4.666666666666667</v>
      </c>
    </row>
    <row r="12" ht="16.5" thickBot="1"/>
    <row r="13" spans="1:3" ht="16.5" thickBot="1">
      <c r="A13" s="368" t="s">
        <v>191</v>
      </c>
      <c r="B13" s="369"/>
      <c r="C13" s="279"/>
    </row>
    <row r="14" spans="17:20" ht="15.75">
      <c r="Q14" s="48"/>
      <c r="R14" s="48"/>
      <c r="S14" s="48"/>
      <c r="T14" s="48"/>
    </row>
    <row r="15" spans="17:20" ht="15.75">
      <c r="Q15" s="48"/>
      <c r="R15" s="48"/>
      <c r="S15" s="48"/>
      <c r="T15" s="48"/>
    </row>
    <row r="16" spans="17:20" ht="15.75">
      <c r="Q16" s="48"/>
      <c r="R16" s="48"/>
      <c r="S16" s="48"/>
      <c r="T16" s="48"/>
    </row>
    <row r="17" spans="17:20" ht="15.75">
      <c r="Q17" s="48"/>
      <c r="R17" s="48"/>
      <c r="S17" s="48"/>
      <c r="T17" s="48"/>
    </row>
    <row r="18" spans="17:20" ht="15.75">
      <c r="Q18" s="48"/>
      <c r="R18" s="48"/>
      <c r="S18" s="48"/>
      <c r="T18" s="48"/>
    </row>
    <row r="19" spans="17:20" ht="15.75">
      <c r="Q19" s="48"/>
      <c r="R19" s="48"/>
      <c r="S19" s="48"/>
      <c r="T19" s="48"/>
    </row>
    <row r="20" spans="17:20" ht="15.75">
      <c r="Q20" s="48"/>
      <c r="R20" s="48"/>
      <c r="S20" s="48"/>
      <c r="T20" s="48"/>
    </row>
    <row r="21" spans="17:20" ht="15.75">
      <c r="Q21" s="48"/>
      <c r="R21" s="48"/>
      <c r="S21" s="48"/>
      <c r="T21" s="48"/>
    </row>
    <row r="22" spans="17:20" ht="15.75">
      <c r="Q22" s="48"/>
      <c r="R22" s="48"/>
      <c r="S22" s="48"/>
      <c r="T22" s="48"/>
    </row>
    <row r="23" spans="17:20" ht="15.75">
      <c r="Q23" s="48"/>
      <c r="R23" s="48"/>
      <c r="S23" s="48"/>
      <c r="T23" s="48"/>
    </row>
  </sheetData>
  <sheetProtection/>
  <mergeCells count="8">
    <mergeCell ref="A13:B13"/>
    <mergeCell ref="P2:Q2"/>
    <mergeCell ref="B2:D2"/>
    <mergeCell ref="E2:F2"/>
    <mergeCell ref="I2:K2"/>
    <mergeCell ref="G2:H2"/>
    <mergeCell ref="L2:M2"/>
    <mergeCell ref="N2:O2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5"/>
  <cols>
    <col min="1" max="1" width="40.00390625" style="48" customWidth="1"/>
    <col min="2" max="2" width="49.421875" style="48" customWidth="1"/>
    <col min="3" max="3" width="2.57421875" style="48" customWidth="1"/>
    <col min="4" max="4" width="40.7109375" style="48" customWidth="1"/>
    <col min="5" max="5" width="2.8515625" style="48" customWidth="1"/>
    <col min="6" max="6" width="40.7109375" style="48" customWidth="1"/>
    <col min="7" max="7" width="8.140625" style="48" customWidth="1"/>
    <col min="8" max="8" width="2.140625" style="48" bestFit="1" customWidth="1"/>
    <col min="9" max="9" width="40.7109375" style="48" customWidth="1"/>
    <col min="10" max="10" width="6.7109375" style="48" customWidth="1"/>
    <col min="11" max="11" width="3.8515625" style="48" bestFit="1" customWidth="1"/>
    <col min="12" max="12" width="10.57421875" style="0" bestFit="1" customWidth="1"/>
    <col min="13" max="13" width="10.57421875" style="0" customWidth="1"/>
    <col min="14" max="14" width="30.7109375" style="0" customWidth="1"/>
  </cols>
  <sheetData>
    <row r="1" ht="16.5" thickBot="1">
      <c r="A1" s="317" t="s">
        <v>10</v>
      </c>
    </row>
    <row r="2" spans="1:13" s="1" customFormat="1" ht="184.5" customHeight="1">
      <c r="A2" s="78" t="s">
        <v>237</v>
      </c>
      <c r="B2" s="383" t="str">
        <f>Detail_note_critere_B!$B$15</f>
        <v>B1 : Aire de répartition. Source : cartes de répartition europenne (site du CTE), FSD pour nombre de régions biogéographiques.</v>
      </c>
      <c r="C2" s="383"/>
      <c r="D2" s="383" t="str">
        <f>Detail_note_critere_B!$D$15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E2" s="383"/>
      <c r="F2" s="374" t="s">
        <v>190</v>
      </c>
      <c r="G2" s="372"/>
      <c r="H2" s="373"/>
      <c r="I2" s="383" t="str">
        <f>Detail_note_critere_B!I15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J2" s="374"/>
      <c r="K2" s="374"/>
      <c r="L2" s="381" t="s">
        <v>205</v>
      </c>
      <c r="M2" s="382"/>
    </row>
    <row r="3" spans="1:13" ht="45">
      <c r="A3" s="77" t="str">
        <f>Chiffres_cles_par_habitat!A3</f>
        <v>1210 Végétation annuelle des laisses de mer</v>
      </c>
      <c r="B3" s="53" t="s">
        <v>96</v>
      </c>
      <c r="C3" s="107">
        <v>1</v>
      </c>
      <c r="D3" s="57" t="s">
        <v>177</v>
      </c>
      <c r="E3" s="109">
        <v>3</v>
      </c>
      <c r="F3" s="80" t="s">
        <v>53</v>
      </c>
      <c r="G3" s="233">
        <f>Chiffres_cles_par_habitat!C3</f>
        <v>0.03923026459654494</v>
      </c>
      <c r="H3" s="112">
        <v>2</v>
      </c>
      <c r="I3" s="57" t="s">
        <v>108</v>
      </c>
      <c r="J3" s="266">
        <v>-0.6666666666666666</v>
      </c>
      <c r="K3" s="173">
        <v>3</v>
      </c>
      <c r="L3" s="239" t="s">
        <v>39</v>
      </c>
      <c r="M3" s="273">
        <f>ROUNDUP(AVERAGE(K3,H3,E3,C3),0)</f>
        <v>3</v>
      </c>
    </row>
    <row r="4" spans="1:13" ht="45">
      <c r="A4" s="77" t="str">
        <f>Chiffres_cles_par_habitat!A4</f>
        <v>1220 Végétation vivace des rivages de galets</v>
      </c>
      <c r="B4" s="53" t="s">
        <v>97</v>
      </c>
      <c r="C4" s="107">
        <v>1</v>
      </c>
      <c r="D4" s="57" t="s">
        <v>177</v>
      </c>
      <c r="E4" s="109">
        <v>3</v>
      </c>
      <c r="F4" s="57" t="s">
        <v>52</v>
      </c>
      <c r="G4" s="234">
        <f>Chiffres_cles_par_habitat!C4</f>
        <v>0.019155915154165756</v>
      </c>
      <c r="H4" s="171">
        <v>3</v>
      </c>
      <c r="I4" s="53" t="s">
        <v>110</v>
      </c>
      <c r="J4" s="267">
        <v>-0.25</v>
      </c>
      <c r="K4" s="174">
        <v>1</v>
      </c>
      <c r="L4" s="252" t="s">
        <v>160</v>
      </c>
      <c r="M4" s="274">
        <f>ROUNDUP(AVERAGE(K4,H4,E4,C4),0)</f>
        <v>2</v>
      </c>
    </row>
    <row r="5" spans="1:13" ht="45">
      <c r="A5" s="77" t="str">
        <f>Chiffres_cles_par_habitat!A5</f>
        <v>1230 Falaises avec végétation des côtes atlantiques et baltiques</v>
      </c>
      <c r="B5" s="53" t="s">
        <v>98</v>
      </c>
      <c r="C5" s="107">
        <v>1</v>
      </c>
      <c r="D5" s="80" t="s">
        <v>178</v>
      </c>
      <c r="E5" s="112">
        <v>2</v>
      </c>
      <c r="F5" s="57" t="s">
        <v>51</v>
      </c>
      <c r="G5" s="234">
        <f>Chiffres_cles_par_habitat!C5</f>
        <v>0.01828121583205773</v>
      </c>
      <c r="H5" s="171">
        <v>3</v>
      </c>
      <c r="I5" s="80" t="s">
        <v>109</v>
      </c>
      <c r="J5" s="268">
        <v>-0.5</v>
      </c>
      <c r="K5" s="82">
        <v>2</v>
      </c>
      <c r="L5" s="252" t="s">
        <v>160</v>
      </c>
      <c r="M5" s="274">
        <f aca="true" t="shared" si="0" ref="M5:M11">ROUNDUP(AVERAGE(K5,H5,E5,C5),0)</f>
        <v>2</v>
      </c>
    </row>
    <row r="6" spans="1:13" ht="45">
      <c r="A6" s="77" t="str">
        <f>Chiffres_cles_par_habitat!A6</f>
        <v>2110 Dunes mobiles embryonnaires</v>
      </c>
      <c r="B6" s="53" t="s">
        <v>96</v>
      </c>
      <c r="C6" s="107">
        <v>1</v>
      </c>
      <c r="D6" s="57" t="s">
        <v>177</v>
      </c>
      <c r="E6" s="109">
        <v>3</v>
      </c>
      <c r="F6" s="80" t="s">
        <v>48</v>
      </c>
      <c r="G6" s="233">
        <f>Chiffres_cles_par_habitat!C6</f>
        <v>0.03301989940957796</v>
      </c>
      <c r="H6" s="112">
        <v>2</v>
      </c>
      <c r="I6" s="80" t="s">
        <v>109</v>
      </c>
      <c r="J6" s="268">
        <v>-0.375</v>
      </c>
      <c r="K6" s="175">
        <v>2</v>
      </c>
      <c r="L6" s="252" t="s">
        <v>160</v>
      </c>
      <c r="M6" s="274">
        <f t="shared" si="0"/>
        <v>2</v>
      </c>
    </row>
    <row r="7" spans="1:13" ht="45">
      <c r="A7" s="77" t="str">
        <f>Chiffres_cles_par_habitat!A7</f>
        <v>2120 Dunes mobiles du cordon littoral à Ammophila arenaria (dunes blanches)</v>
      </c>
      <c r="B7" s="53" t="s">
        <v>96</v>
      </c>
      <c r="C7" s="107">
        <v>1</v>
      </c>
      <c r="D7" s="57" t="s">
        <v>177</v>
      </c>
      <c r="E7" s="109">
        <v>3</v>
      </c>
      <c r="F7" s="80" t="s">
        <v>48</v>
      </c>
      <c r="G7" s="233">
        <f>Chiffres_cles_par_habitat!C7</f>
        <v>0.031532910561994316</v>
      </c>
      <c r="H7" s="112">
        <v>2</v>
      </c>
      <c r="I7" s="57" t="s">
        <v>108</v>
      </c>
      <c r="J7" s="269">
        <v>-0.625</v>
      </c>
      <c r="K7" s="176">
        <v>3</v>
      </c>
      <c r="L7" s="239" t="s">
        <v>39</v>
      </c>
      <c r="M7" s="273">
        <f>ROUNDUP(AVERAGE(K7,H7,E7,C7),0)</f>
        <v>3</v>
      </c>
    </row>
    <row r="8" spans="1:13" ht="45">
      <c r="A8" s="77" t="str">
        <f>Chiffres_cles_par_habitat!A8</f>
        <v>4030 Landes sèches européennes</v>
      </c>
      <c r="B8" s="119" t="s">
        <v>70</v>
      </c>
      <c r="C8" s="165">
        <v>0</v>
      </c>
      <c r="D8" s="120" t="s">
        <v>176</v>
      </c>
      <c r="E8" s="168">
        <v>1</v>
      </c>
      <c r="F8" s="53" t="s">
        <v>50</v>
      </c>
      <c r="G8" s="235">
        <f>Chiffres_cles_par_habitat!C8</f>
        <v>0.09901596326262847</v>
      </c>
      <c r="H8" s="107">
        <v>1</v>
      </c>
      <c r="I8" s="53" t="s">
        <v>110</v>
      </c>
      <c r="J8" s="267">
        <v>0</v>
      </c>
      <c r="K8" s="177">
        <v>1</v>
      </c>
      <c r="L8" s="253" t="s">
        <v>227</v>
      </c>
      <c r="M8" s="275">
        <f t="shared" si="0"/>
        <v>1</v>
      </c>
    </row>
    <row r="9" spans="1:13" ht="45">
      <c r="A9" s="77" t="str">
        <f>Chiffres_cles_par_habitat!A9</f>
        <v>4040* Landes sèches atlantiques littorales à Erica vagans</v>
      </c>
      <c r="B9" s="231" t="s">
        <v>91</v>
      </c>
      <c r="C9" s="166">
        <v>3</v>
      </c>
      <c r="D9" s="80" t="s">
        <v>175</v>
      </c>
      <c r="E9" s="169">
        <v>2</v>
      </c>
      <c r="F9" s="71" t="s">
        <v>103</v>
      </c>
      <c r="G9" s="236">
        <f>Chiffres_cles_par_habitat!C9</f>
        <v>0.0018368685764268533</v>
      </c>
      <c r="H9" s="172">
        <v>4</v>
      </c>
      <c r="I9" s="80" t="s">
        <v>109</v>
      </c>
      <c r="J9" s="268">
        <v>-0.3333333333333333</v>
      </c>
      <c r="K9" s="82">
        <v>2</v>
      </c>
      <c r="L9" s="239" t="s">
        <v>39</v>
      </c>
      <c r="M9" s="276">
        <f>ROUNDUP(AVERAGE(K9,H9,E9,C9),0)</f>
        <v>3</v>
      </c>
    </row>
    <row r="10" spans="1:13" ht="60">
      <c r="A10" s="77" t="str">
        <f>Chiffres_cles_par_habitat!A10</f>
        <v>6430 Mégaphorbiaies hygrophiles d'ourlets planitiaires et des étages montagnard à alpin </v>
      </c>
      <c r="B10" s="119" t="s">
        <v>99</v>
      </c>
      <c r="C10" s="165">
        <v>0</v>
      </c>
      <c r="D10" s="80" t="s">
        <v>101</v>
      </c>
      <c r="E10" s="112">
        <v>2</v>
      </c>
      <c r="F10" s="53" t="s">
        <v>49</v>
      </c>
      <c r="G10" s="235">
        <f>Chiffres_cles_par_habitat!C10</f>
        <v>0.20887819811939645</v>
      </c>
      <c r="H10" s="107">
        <v>1</v>
      </c>
      <c r="I10" s="53" t="s">
        <v>110</v>
      </c>
      <c r="J10" s="267">
        <v>-0.2</v>
      </c>
      <c r="K10" s="174">
        <v>1</v>
      </c>
      <c r="L10" s="253" t="s">
        <v>227</v>
      </c>
      <c r="M10" s="275">
        <f t="shared" si="0"/>
        <v>1</v>
      </c>
    </row>
    <row r="11" spans="1:15" ht="45.75" thickBot="1">
      <c r="A11" s="76" t="str">
        <f>Chiffres_cles_par_habitat!A11</f>
        <v>9180* Forêts de pentes, éboulis ou ravins du Tilio-Acerion</v>
      </c>
      <c r="B11" s="118" t="s">
        <v>100</v>
      </c>
      <c r="C11" s="167">
        <v>0</v>
      </c>
      <c r="D11" s="121" t="s">
        <v>102</v>
      </c>
      <c r="E11" s="170">
        <v>2</v>
      </c>
      <c r="F11" s="49" t="s">
        <v>49</v>
      </c>
      <c r="G11" s="237">
        <f>Chiffres_cles_par_habitat!C11</f>
        <v>0.10553247321233326</v>
      </c>
      <c r="H11" s="115">
        <v>1</v>
      </c>
      <c r="I11" s="116" t="s">
        <v>109</v>
      </c>
      <c r="J11" s="270">
        <v>-0.3333333333333333</v>
      </c>
      <c r="K11" s="178">
        <v>2</v>
      </c>
      <c r="L11" s="277" t="s">
        <v>160</v>
      </c>
      <c r="M11" s="278">
        <f t="shared" si="0"/>
        <v>2</v>
      </c>
      <c r="N11" s="271"/>
      <c r="O11" s="271"/>
    </row>
    <row r="12" spans="12:15" ht="15.75">
      <c r="L12" s="1"/>
      <c r="M12" s="1"/>
      <c r="N12" s="271"/>
      <c r="O12" s="271"/>
    </row>
    <row r="13" spans="2:15" ht="15.75">
      <c r="B13" s="158" t="s">
        <v>194</v>
      </c>
      <c r="N13" s="271"/>
      <c r="O13" s="271"/>
    </row>
    <row r="14" spans="14:15" ht="16.5" thickBot="1">
      <c r="N14" s="271"/>
      <c r="O14" s="271"/>
    </row>
    <row r="15" spans="2:15" ht="117.75" customHeight="1">
      <c r="B15" s="380" t="s">
        <v>83</v>
      </c>
      <c r="C15" s="378"/>
      <c r="D15" s="378" t="s">
        <v>81</v>
      </c>
      <c r="E15" s="378"/>
      <c r="F15" s="378" t="s">
        <v>82</v>
      </c>
      <c r="G15" s="378"/>
      <c r="H15" s="378"/>
      <c r="I15" s="378" t="s">
        <v>113</v>
      </c>
      <c r="J15" s="378"/>
      <c r="K15" s="378"/>
      <c r="L15" s="378" t="str">
        <f>Légende_fiche_enjeux_habitat!H5</f>
        <v>B : Sensibilité de l'habitat à l'échelle européenne</v>
      </c>
      <c r="M15" s="379"/>
      <c r="N15" s="271"/>
      <c r="O15" s="271"/>
    </row>
    <row r="16" spans="2:15" ht="89.25" customHeight="1">
      <c r="B16" s="12" t="s">
        <v>78</v>
      </c>
      <c r="C16" s="180">
        <v>4</v>
      </c>
      <c r="D16" s="179" t="s">
        <v>228</v>
      </c>
      <c r="E16" s="181">
        <v>4</v>
      </c>
      <c r="F16" s="179" t="s">
        <v>230</v>
      </c>
      <c r="G16" s="232" t="s">
        <v>92</v>
      </c>
      <c r="H16" s="179">
        <v>4</v>
      </c>
      <c r="I16" s="179" t="s">
        <v>107</v>
      </c>
      <c r="J16" s="261" t="s">
        <v>95</v>
      </c>
      <c r="K16" s="179">
        <v>4</v>
      </c>
      <c r="L16" s="71" t="str">
        <f>Légende_fiche_enjeux_habitat!H7</f>
        <v>Très Forte</v>
      </c>
      <c r="M16" s="189">
        <v>4</v>
      </c>
      <c r="N16" s="272"/>
      <c r="O16" s="272"/>
    </row>
    <row r="17" spans="2:15" ht="86.25" customHeight="1">
      <c r="B17" s="15" t="s">
        <v>77</v>
      </c>
      <c r="C17" s="180">
        <v>3</v>
      </c>
      <c r="D17" s="182" t="s">
        <v>209</v>
      </c>
      <c r="E17" s="183">
        <v>3</v>
      </c>
      <c r="F17" s="182" t="s">
        <v>114</v>
      </c>
      <c r="G17" s="182" t="s">
        <v>73</v>
      </c>
      <c r="H17" s="182">
        <v>3</v>
      </c>
      <c r="I17" s="182" t="s">
        <v>108</v>
      </c>
      <c r="J17" s="262" t="s">
        <v>112</v>
      </c>
      <c r="K17" s="182">
        <v>3</v>
      </c>
      <c r="L17" s="57" t="str">
        <f>Légende_fiche_enjeux_habitat!H8</f>
        <v>Forte</v>
      </c>
      <c r="M17" s="190">
        <v>3</v>
      </c>
      <c r="N17" s="272"/>
      <c r="O17" s="272"/>
    </row>
    <row r="18" spans="2:15" ht="78.75" customHeight="1">
      <c r="B18" s="18" t="s">
        <v>76</v>
      </c>
      <c r="C18" s="180">
        <v>2</v>
      </c>
      <c r="D18" s="184" t="s">
        <v>229</v>
      </c>
      <c r="E18" s="185">
        <v>2</v>
      </c>
      <c r="F18" s="184" t="s">
        <v>115</v>
      </c>
      <c r="G18" s="184" t="s">
        <v>74</v>
      </c>
      <c r="H18" s="184">
        <v>2</v>
      </c>
      <c r="I18" s="184" t="s">
        <v>109</v>
      </c>
      <c r="J18" s="263" t="s">
        <v>104</v>
      </c>
      <c r="K18" s="184">
        <v>2</v>
      </c>
      <c r="L18" s="80" t="str">
        <f>Légende_fiche_enjeux_habitat!H9</f>
        <v>Modérée</v>
      </c>
      <c r="M18" s="191">
        <v>2</v>
      </c>
      <c r="N18" s="272"/>
      <c r="O18" s="272"/>
    </row>
    <row r="19" spans="2:15" ht="65.25" customHeight="1">
      <c r="B19" s="21" t="s">
        <v>79</v>
      </c>
      <c r="C19" s="187">
        <v>1</v>
      </c>
      <c r="D19" s="186" t="s">
        <v>211</v>
      </c>
      <c r="E19" s="188">
        <v>1</v>
      </c>
      <c r="F19" s="186" t="s">
        <v>72</v>
      </c>
      <c r="G19" s="186" t="s">
        <v>93</v>
      </c>
      <c r="H19" s="186">
        <v>1</v>
      </c>
      <c r="I19" s="186" t="s">
        <v>110</v>
      </c>
      <c r="J19" s="264" t="s">
        <v>105</v>
      </c>
      <c r="K19" s="186">
        <v>1</v>
      </c>
      <c r="L19" s="53" t="str">
        <f>Légende_fiche_enjeux_habitat!H10</f>
        <v>Faible</v>
      </c>
      <c r="M19" s="192">
        <v>1</v>
      </c>
      <c r="N19" s="272"/>
      <c r="O19" s="272"/>
    </row>
    <row r="20" spans="2:15" ht="75.75" customHeight="1" thickBot="1">
      <c r="B20" s="24" t="s">
        <v>80</v>
      </c>
      <c r="C20" s="193">
        <v>0</v>
      </c>
      <c r="D20" s="194" t="s">
        <v>212</v>
      </c>
      <c r="E20" s="195">
        <v>0</v>
      </c>
      <c r="F20" s="194" t="s">
        <v>75</v>
      </c>
      <c r="G20" s="194" t="s">
        <v>94</v>
      </c>
      <c r="H20" s="194">
        <v>0</v>
      </c>
      <c r="I20" s="194" t="s">
        <v>111</v>
      </c>
      <c r="J20" s="265" t="s">
        <v>106</v>
      </c>
      <c r="K20" s="194">
        <v>0</v>
      </c>
      <c r="L20" s="196" t="s">
        <v>195</v>
      </c>
      <c r="M20" s="197">
        <v>0</v>
      </c>
      <c r="N20" s="272"/>
      <c r="O20" s="272"/>
    </row>
    <row r="21" ht="16.5" thickBot="1"/>
    <row r="22" spans="2:13" ht="96" customHeight="1" thickBot="1">
      <c r="B22" s="375" t="str">
        <f>Légende_fiche_enjeux_habitat!H6</f>
        <v>Calcul de la note B = moyenne des 4 critères (B1, B2, B3, B4), arrondie à l'unité à l'échelle supérieur :
B1 : Aire de répartition de l'habitat à l'échelle de l'Union Européenne
B2 : Amplitude écologique de l'habitat
B3 : Niveau d'effectif (Rareté/abondance)
B4 : Dynamique de l'habitat à l'échelle européenne. 
Si le  critère n'est pas renseigné, noter par 2 (= valeur moyenne). CF. détail de critère dans tableau "Note critère B".</v>
      </c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7"/>
    </row>
  </sheetData>
  <sheetProtection/>
  <mergeCells count="11">
    <mergeCell ref="L2:M2"/>
    <mergeCell ref="B2:C2"/>
    <mergeCell ref="D2:E2"/>
    <mergeCell ref="F2:H2"/>
    <mergeCell ref="I2:K2"/>
    <mergeCell ref="B22:M22"/>
    <mergeCell ref="L15:M15"/>
    <mergeCell ref="B15:C15"/>
    <mergeCell ref="D15:E15"/>
    <mergeCell ref="F15:H15"/>
    <mergeCell ref="I15:K15"/>
  </mergeCells>
  <conditionalFormatting sqref="E16:E20 H16:H20 K16:K20 C16:C20 C3:E11 H3:H11 K3:K11 M3:M11 M16:M20">
    <cfRule type="cellIs" priority="15" dxfId="227" operator="equal">
      <formula>0</formula>
    </cfRule>
  </conditionalFormatting>
  <conditionalFormatting sqref="E16:E20 H16:H20 K16:K20 C16:C20 C3:E11 H3:H11 K3:K11 M3:M11 M16:M20">
    <cfRule type="cellIs" priority="1" dxfId="228" operator="equal">
      <formula>4</formula>
    </cfRule>
  </conditionalFormatting>
  <conditionalFormatting sqref="E16:E20 H16:H20 K16:K20 C16:C20 C3:E11 H3:H11 K3:K11 M3:M11 M16:M20">
    <cfRule type="cellIs" priority="3" dxfId="229" operator="equal">
      <formula>3</formula>
    </cfRule>
  </conditionalFormatting>
  <conditionalFormatting sqref="E16:E20 H16:H20 K16:K20 C16:C20 C3:E11 H3:H11 K3:K11 M3:M11 M16:M20">
    <cfRule type="cellIs" priority="5" dxfId="230" operator="equal">
      <formula>2</formula>
    </cfRule>
  </conditionalFormatting>
  <conditionalFormatting sqref="E16:E20 H16:H20 K16:K20 C16:C20 C3:E11 H3:H11 K3:K11 M3:M11 M16:M20">
    <cfRule type="cellIs" priority="7" dxfId="231" operator="equal">
      <formula>1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5"/>
  <cols>
    <col min="1" max="1" width="43.7109375" style="48" customWidth="1"/>
    <col min="2" max="2" width="27.7109375" style="48" customWidth="1"/>
    <col min="3" max="3" width="2.57421875" style="48" customWidth="1"/>
    <col min="4" max="4" width="24.8515625" style="48" customWidth="1"/>
    <col min="5" max="5" width="5.28125" style="48" bestFit="1" customWidth="1"/>
    <col min="6" max="6" width="2.421875" style="48" bestFit="1" customWidth="1"/>
    <col min="7" max="7" width="18.7109375" style="48" customWidth="1"/>
    <col min="8" max="8" width="7.00390625" style="48" bestFit="1" customWidth="1"/>
    <col min="9" max="9" width="2.140625" style="48" bestFit="1" customWidth="1"/>
    <col min="10" max="10" width="40.7109375" style="48" customWidth="1"/>
    <col min="11" max="11" width="3.8515625" style="48" bestFit="1" customWidth="1"/>
    <col min="12" max="12" width="40.7109375" style="48" customWidth="1"/>
    <col min="13" max="13" width="3.140625" style="48" customWidth="1"/>
    <col min="14" max="14" width="24.57421875" style="48" customWidth="1"/>
    <col min="15" max="15" width="10.00390625" style="1" customWidth="1"/>
    <col min="16" max="16" width="30.7109375" style="0" customWidth="1"/>
    <col min="18" max="18" width="30.7109375" style="0" customWidth="1"/>
    <col min="20" max="20" width="30.7109375" style="0" customWidth="1"/>
  </cols>
  <sheetData>
    <row r="1" ht="16.5" thickBot="1">
      <c r="A1" s="317" t="s">
        <v>11</v>
      </c>
    </row>
    <row r="2" spans="1:16" ht="30">
      <c r="A2" s="78" t="s">
        <v>237</v>
      </c>
      <c r="B2" s="383" t="str">
        <f>Detail_note_critere_D!$B$14</f>
        <v>D1 : Statut européen de l'habitat</v>
      </c>
      <c r="C2" s="383"/>
      <c r="D2" s="383" t="str">
        <f>Detail_note_critere_D!$D$14</f>
        <v>D2 : État de dégradation</v>
      </c>
      <c r="E2" s="383"/>
      <c r="F2" s="383"/>
      <c r="G2" s="383" t="str">
        <f>Detail_note_critere_D!$G$14</f>
        <v>D3 : Représentativité spatiale</v>
      </c>
      <c r="H2" s="383"/>
      <c r="I2" s="383"/>
      <c r="J2" s="383" t="str">
        <f>Detail_note_critere_D!$J$14</f>
        <v>D4 : Flore patrimoniale/rôle fonctionnel</v>
      </c>
      <c r="K2" s="383"/>
      <c r="L2" s="383" t="str">
        <f>Detail_note_critere_D!$L$14</f>
        <v>D5 : Faune patrimoniale/rôle fonctionnel</v>
      </c>
      <c r="M2" s="383"/>
      <c r="N2" s="383" t="str">
        <f>Modele_fiche_enjeux_habitat!G22</f>
        <v>D : Valeur patrimoniale de l'habitat au sein du site Natura 2000</v>
      </c>
      <c r="O2" s="382"/>
      <c r="P2" s="1"/>
    </row>
    <row r="3" spans="1:18" ht="30">
      <c r="A3" s="251" t="str">
        <f>Chiffres_cles_par_habitat!A3</f>
        <v>1210 Végétation annuelle des laisses de mer</v>
      </c>
      <c r="B3" s="80" t="s">
        <v>182</v>
      </c>
      <c r="C3" s="62">
        <v>1</v>
      </c>
      <c r="D3" s="81" t="s">
        <v>42</v>
      </c>
      <c r="E3" s="223">
        <f>(3*0.46+2*0+1*0)/0.46</f>
        <v>3</v>
      </c>
      <c r="F3" s="105">
        <v>3</v>
      </c>
      <c r="G3" s="53" t="s">
        <v>41</v>
      </c>
      <c r="H3" s="106">
        <f>Chiffres_cles_par_habitat!N3</f>
        <v>0.0029325513196480943</v>
      </c>
      <c r="I3" s="107">
        <v>0</v>
      </c>
      <c r="J3" s="80" t="s">
        <v>179</v>
      </c>
      <c r="K3" s="62">
        <v>1</v>
      </c>
      <c r="L3" s="71" t="s">
        <v>185</v>
      </c>
      <c r="M3" s="72">
        <v>3</v>
      </c>
      <c r="N3" s="239" t="s">
        <v>39</v>
      </c>
      <c r="O3" s="83">
        <f aca="true" t="shared" si="0" ref="O3:O11">M3+K3+I3+F3+C3</f>
        <v>8</v>
      </c>
      <c r="P3" s="48"/>
      <c r="Q3" s="48"/>
      <c r="R3" s="48"/>
    </row>
    <row r="4" spans="1:18" ht="30">
      <c r="A4" s="251" t="str">
        <f>Chiffres_cles_par_habitat!A4</f>
        <v>1220 Végétation vivace des rivages de galets</v>
      </c>
      <c r="B4" s="80" t="s">
        <v>182</v>
      </c>
      <c r="C4" s="62">
        <v>1</v>
      </c>
      <c r="D4" s="81" t="s">
        <v>42</v>
      </c>
      <c r="E4" s="223">
        <f>(0.07*3+0.03*2)/(0.07+0.03)</f>
        <v>2.7</v>
      </c>
      <c r="F4" s="105">
        <v>3</v>
      </c>
      <c r="G4" s="53" t="s">
        <v>41</v>
      </c>
      <c r="H4" s="106">
        <f>Chiffres_cles_par_habitat!N4</f>
        <v>0.000573760040800714</v>
      </c>
      <c r="I4" s="107">
        <v>0</v>
      </c>
      <c r="J4" s="80" t="s">
        <v>179</v>
      </c>
      <c r="K4" s="62">
        <v>1</v>
      </c>
      <c r="L4" s="71" t="s">
        <v>185</v>
      </c>
      <c r="M4" s="72">
        <v>3</v>
      </c>
      <c r="N4" s="239" t="s">
        <v>39</v>
      </c>
      <c r="O4" s="83">
        <f t="shared" si="0"/>
        <v>8</v>
      </c>
      <c r="P4" s="48"/>
      <c r="Q4" s="48"/>
      <c r="R4" s="48"/>
    </row>
    <row r="5" spans="1:18" ht="60">
      <c r="A5" s="251" t="str">
        <f>Chiffres_cles_par_habitat!A5</f>
        <v>1230 Falaises avec végétation des côtes atlantiques et baltiques</v>
      </c>
      <c r="B5" s="80" t="s">
        <v>182</v>
      </c>
      <c r="C5" s="62">
        <v>1</v>
      </c>
      <c r="D5" s="81" t="s">
        <v>42</v>
      </c>
      <c r="E5" s="223">
        <f>((0.08+19.43+9.51+24.61)*3+(4.66+3.97)*2+(1.82+1.29)*1)/(0.08+19.43+9.51+24.61+4.66+3.97+1.82+1.29)</f>
        <v>2.7728315741165677</v>
      </c>
      <c r="F5" s="105">
        <v>3</v>
      </c>
      <c r="G5" s="57" t="s">
        <v>124</v>
      </c>
      <c r="H5" s="108">
        <f>Chiffres_cles_par_habitat!N5</f>
        <v>0.42464618130817294</v>
      </c>
      <c r="I5" s="109">
        <v>2</v>
      </c>
      <c r="J5" s="71" t="s">
        <v>187</v>
      </c>
      <c r="K5" s="72">
        <v>3</v>
      </c>
      <c r="L5" s="71" t="s">
        <v>184</v>
      </c>
      <c r="M5" s="72">
        <v>3</v>
      </c>
      <c r="N5" s="240" t="s">
        <v>158</v>
      </c>
      <c r="O5" s="84">
        <f t="shared" si="0"/>
        <v>12</v>
      </c>
      <c r="P5" s="48"/>
      <c r="Q5" s="48"/>
      <c r="R5" s="48"/>
    </row>
    <row r="6" spans="1:18" ht="30">
      <c r="A6" s="251" t="str">
        <f>Chiffres_cles_par_habitat!A6</f>
        <v>2110 Dunes mobiles embryonnaires</v>
      </c>
      <c r="B6" s="80" t="s">
        <v>182</v>
      </c>
      <c r="C6" s="62">
        <v>1</v>
      </c>
      <c r="D6" s="81" t="s">
        <v>42</v>
      </c>
      <c r="E6" s="223">
        <f>0.44*3/0.44</f>
        <v>3</v>
      </c>
      <c r="F6" s="105">
        <v>3</v>
      </c>
      <c r="G6" s="53" t="s">
        <v>41</v>
      </c>
      <c r="H6" s="106">
        <f>Chiffres_cles_par_habitat!N6</f>
        <v>0.005992604870585235</v>
      </c>
      <c r="I6" s="107">
        <v>0</v>
      </c>
      <c r="J6" s="80" t="s">
        <v>179</v>
      </c>
      <c r="K6" s="62">
        <v>1</v>
      </c>
      <c r="L6" s="57" t="s">
        <v>126</v>
      </c>
      <c r="M6" s="59">
        <v>2</v>
      </c>
      <c r="N6" s="239" t="s">
        <v>39</v>
      </c>
      <c r="O6" s="83">
        <f t="shared" si="0"/>
        <v>7</v>
      </c>
      <c r="P6" s="48"/>
      <c r="Q6" s="48"/>
      <c r="R6" s="48"/>
    </row>
    <row r="7" spans="1:18" ht="30">
      <c r="A7" s="251" t="str">
        <f>Chiffres_cles_par_habitat!A7</f>
        <v>2120 Dunes mobiles du cordon littoral à Ammophila arenaria (dunes blanches)</v>
      </c>
      <c r="B7" s="80" t="s">
        <v>182</v>
      </c>
      <c r="C7" s="62">
        <v>1</v>
      </c>
      <c r="D7" s="81" t="s">
        <v>42</v>
      </c>
      <c r="E7" s="223">
        <f>0.16*3/0.16</f>
        <v>3</v>
      </c>
      <c r="F7" s="105">
        <v>3</v>
      </c>
      <c r="G7" s="53" t="s">
        <v>41</v>
      </c>
      <c r="H7" s="106">
        <f>Chiffres_cles_par_habitat!N7</f>
        <v>0.0009562667346678567</v>
      </c>
      <c r="I7" s="107">
        <v>0</v>
      </c>
      <c r="J7" s="57" t="s">
        <v>188</v>
      </c>
      <c r="K7" s="59">
        <v>2</v>
      </c>
      <c r="L7" s="53" t="s">
        <v>126</v>
      </c>
      <c r="M7" s="59">
        <v>0</v>
      </c>
      <c r="N7" s="241" t="s">
        <v>160</v>
      </c>
      <c r="O7" s="83">
        <f t="shared" si="0"/>
        <v>6</v>
      </c>
      <c r="P7" s="48"/>
      <c r="Q7" s="48"/>
      <c r="R7" s="48"/>
    </row>
    <row r="8" spans="1:18" ht="30">
      <c r="A8" s="251" t="str">
        <f>Chiffres_cles_par_habitat!A8</f>
        <v>4030 Landes sèches européennes</v>
      </c>
      <c r="B8" s="80" t="s">
        <v>182</v>
      </c>
      <c r="C8" s="68">
        <v>1</v>
      </c>
      <c r="D8" s="57" t="s">
        <v>167</v>
      </c>
      <c r="E8" s="164">
        <f>(37.42*3+20.63*2+12.36)/(37.42+20.63+12.36)</f>
        <v>2.355915352932822</v>
      </c>
      <c r="F8" s="103">
        <v>2</v>
      </c>
      <c r="G8" s="57" t="s">
        <v>124</v>
      </c>
      <c r="H8" s="108">
        <f>Chiffres_cles_par_habitat!N8</f>
        <v>0.447532831824557</v>
      </c>
      <c r="I8" s="109">
        <v>2</v>
      </c>
      <c r="J8" s="80" t="s">
        <v>179</v>
      </c>
      <c r="K8" s="62">
        <v>1</v>
      </c>
      <c r="L8" s="110" t="s">
        <v>183</v>
      </c>
      <c r="M8" s="103">
        <v>2</v>
      </c>
      <c r="N8" s="239" t="s">
        <v>39</v>
      </c>
      <c r="O8" s="83">
        <f t="shared" si="0"/>
        <v>8</v>
      </c>
      <c r="P8" s="48"/>
      <c r="Q8" s="48"/>
      <c r="R8" s="48"/>
    </row>
    <row r="9" spans="1:18" ht="30">
      <c r="A9" s="77" t="str">
        <f>Chiffres_cles_par_habitat!A9</f>
        <v>4040* Landes sèches atlantiques littorales à Erica vagans</v>
      </c>
      <c r="B9" s="71" t="s">
        <v>180</v>
      </c>
      <c r="C9" s="58">
        <v>2</v>
      </c>
      <c r="D9" s="81" t="s">
        <v>42</v>
      </c>
      <c r="E9" s="223">
        <f>(3*10.7+2*5.2+1.69)/17.59</f>
        <v>2.5122228538942575</v>
      </c>
      <c r="F9" s="102">
        <v>3</v>
      </c>
      <c r="G9" s="80" t="s">
        <v>227</v>
      </c>
      <c r="H9" s="111">
        <f>Chiffres_cles_par_habitat!N9</f>
        <v>0.11194695907178376</v>
      </c>
      <c r="I9" s="112">
        <v>1</v>
      </c>
      <c r="J9" s="110" t="s">
        <v>189</v>
      </c>
      <c r="K9" s="103">
        <v>2</v>
      </c>
      <c r="L9" s="110" t="s">
        <v>183</v>
      </c>
      <c r="M9" s="103">
        <v>2</v>
      </c>
      <c r="N9" s="242" t="s">
        <v>159</v>
      </c>
      <c r="O9" s="85">
        <f t="shared" si="0"/>
        <v>10</v>
      </c>
      <c r="P9" s="48"/>
      <c r="Q9" s="48"/>
      <c r="R9" s="48"/>
    </row>
    <row r="10" spans="1:18" ht="30">
      <c r="A10" s="251" t="str">
        <f>Chiffres_cles_par_habitat!A10</f>
        <v>6430 Mégaphorbiaies hygrophiles d'ourlets planitiaires et des étages montagnard à alpin </v>
      </c>
      <c r="B10" s="80" t="s">
        <v>182</v>
      </c>
      <c r="C10" s="62">
        <v>1</v>
      </c>
      <c r="D10" s="81" t="s">
        <v>42</v>
      </c>
      <c r="E10" s="223">
        <f>(0.38*3+2*0+1*0)/0.38</f>
        <v>3.0000000000000004</v>
      </c>
      <c r="F10" s="102">
        <v>3</v>
      </c>
      <c r="G10" s="53" t="s">
        <v>41</v>
      </c>
      <c r="H10" s="106">
        <f>Chiffres_cles_par_habitat!N10</f>
        <v>0.00235879127884738</v>
      </c>
      <c r="I10" s="107">
        <v>0</v>
      </c>
      <c r="J10" s="80" t="s">
        <v>179</v>
      </c>
      <c r="K10" s="62">
        <v>1</v>
      </c>
      <c r="L10" s="71" t="s">
        <v>181</v>
      </c>
      <c r="M10" s="72">
        <v>3</v>
      </c>
      <c r="N10" s="239" t="s">
        <v>39</v>
      </c>
      <c r="O10" s="83">
        <f t="shared" si="0"/>
        <v>8</v>
      </c>
      <c r="P10" s="48"/>
      <c r="Q10" s="48"/>
      <c r="R10" s="48"/>
    </row>
    <row r="11" spans="1:18" ht="30.75" thickBot="1">
      <c r="A11" s="76" t="str">
        <f>Chiffres_cles_par_habitat!A11</f>
        <v>9180* Forêts de pentes, éboulis ou ravins du Tilio-Acerion</v>
      </c>
      <c r="B11" s="79" t="s">
        <v>180</v>
      </c>
      <c r="C11" s="113">
        <v>2</v>
      </c>
      <c r="D11" s="81" t="s">
        <v>42</v>
      </c>
      <c r="E11" s="243">
        <f>0.5*3/0.5</f>
        <v>3</v>
      </c>
      <c r="F11" s="222">
        <v>3</v>
      </c>
      <c r="G11" s="49" t="s">
        <v>41</v>
      </c>
      <c r="H11" s="114">
        <f>Chiffres_cles_par_habitat!N11</f>
        <v>0.0030600535509371415</v>
      </c>
      <c r="I11" s="115">
        <v>0</v>
      </c>
      <c r="J11" s="116" t="s">
        <v>179</v>
      </c>
      <c r="K11" s="117">
        <v>1</v>
      </c>
      <c r="L11" s="49" t="s">
        <v>127</v>
      </c>
      <c r="M11" s="117">
        <v>0</v>
      </c>
      <c r="N11" s="244" t="s">
        <v>160</v>
      </c>
      <c r="O11" s="87">
        <f t="shared" si="0"/>
        <v>6</v>
      </c>
      <c r="P11" s="48"/>
      <c r="Q11" s="48"/>
      <c r="R11" s="48"/>
    </row>
    <row r="12" spans="15:18" ht="16.5" thickBot="1">
      <c r="O12" s="48"/>
      <c r="P12" s="48"/>
      <c r="Q12" s="48"/>
      <c r="R12" s="48"/>
    </row>
    <row r="13" spans="1:16" ht="16.5" thickBot="1">
      <c r="A13" s="86" t="s">
        <v>186</v>
      </c>
      <c r="P13" s="1"/>
    </row>
    <row r="14" spans="2:16" ht="90" customHeight="1">
      <c r="B14" s="408" t="s">
        <v>142</v>
      </c>
      <c r="C14" s="409"/>
      <c r="D14" s="414" t="s">
        <v>153</v>
      </c>
      <c r="E14" s="415"/>
      <c r="F14" s="416"/>
      <c r="G14" s="417" t="s">
        <v>143</v>
      </c>
      <c r="H14" s="417"/>
      <c r="I14" s="417"/>
      <c r="J14" s="406" t="s">
        <v>144</v>
      </c>
      <c r="K14" s="406"/>
      <c r="L14" s="406" t="s">
        <v>145</v>
      </c>
      <c r="M14" s="406"/>
      <c r="N14" s="406" t="str">
        <f>Légende_fiche_enjeux_habitat!H25</f>
        <v>D : Valeur patrimoniale de l'habitat au sein du site Natura 2000</v>
      </c>
      <c r="O14" s="407"/>
      <c r="P14" s="1"/>
    </row>
    <row r="15" spans="2:16" ht="109.5" customHeight="1">
      <c r="B15" s="410"/>
      <c r="C15" s="411"/>
      <c r="D15" s="399" t="s">
        <v>125</v>
      </c>
      <c r="E15" s="399"/>
      <c r="F15" s="399"/>
      <c r="G15" s="399" t="s">
        <v>224</v>
      </c>
      <c r="H15" s="399"/>
      <c r="I15" s="399"/>
      <c r="J15" s="412" t="s">
        <v>116</v>
      </c>
      <c r="K15" s="413"/>
      <c r="L15" s="399" t="s">
        <v>116</v>
      </c>
      <c r="M15" s="399"/>
      <c r="N15" s="219" t="str">
        <f>Légende_fiche_enjeux_habitat!H27</f>
        <v>Exceptionnelle</v>
      </c>
      <c r="O15" s="220" t="str">
        <f>Légende_fiche_enjeux_habitat!I27</f>
        <v>&gt; ou égal à 12</v>
      </c>
      <c r="P15" s="1"/>
    </row>
    <row r="16" spans="2:15" ht="75">
      <c r="B16" s="6" t="s">
        <v>180</v>
      </c>
      <c r="C16" s="71">
        <v>2</v>
      </c>
      <c r="D16" s="81" t="s">
        <v>166</v>
      </c>
      <c r="E16" s="385" t="s">
        <v>169</v>
      </c>
      <c r="F16" s="386"/>
      <c r="G16" s="71" t="s">
        <v>44</v>
      </c>
      <c r="H16" s="391">
        <v>3</v>
      </c>
      <c r="I16" s="392"/>
      <c r="J16" s="71" t="s">
        <v>117</v>
      </c>
      <c r="K16" s="72">
        <v>3</v>
      </c>
      <c r="L16" s="71" t="s">
        <v>119</v>
      </c>
      <c r="M16" s="71">
        <v>3</v>
      </c>
      <c r="N16" s="71" t="str">
        <f>Légende_fiche_enjeux_habitat!H28</f>
        <v>Très forte</v>
      </c>
      <c r="O16" s="189" t="str">
        <f>Légende_fiche_enjeux_habitat!I28</f>
        <v>&gt; ou égal à 9</v>
      </c>
    </row>
    <row r="17" spans="2:15" ht="75">
      <c r="B17" s="8" t="s">
        <v>182</v>
      </c>
      <c r="C17" s="57">
        <v>1</v>
      </c>
      <c r="D17" s="57" t="s">
        <v>167</v>
      </c>
      <c r="E17" s="387" t="s">
        <v>170</v>
      </c>
      <c r="F17" s="388"/>
      <c r="G17" s="57" t="s">
        <v>225</v>
      </c>
      <c r="H17" s="393">
        <v>2</v>
      </c>
      <c r="I17" s="394"/>
      <c r="J17" s="57" t="s">
        <v>120</v>
      </c>
      <c r="K17" s="59">
        <v>2</v>
      </c>
      <c r="L17" s="57" t="s">
        <v>118</v>
      </c>
      <c r="M17" s="57">
        <v>2</v>
      </c>
      <c r="N17" s="57" t="str">
        <f>Légende_fiche_enjeux_habitat!H29</f>
        <v>Forte</v>
      </c>
      <c r="O17" s="190" t="str">
        <f>Légende_fiche_enjeux_habitat!I29</f>
        <v>&gt; ou égal à 7</v>
      </c>
    </row>
    <row r="18" spans="2:15" ht="45">
      <c r="B18" s="400" t="s">
        <v>193</v>
      </c>
      <c r="C18" s="401"/>
      <c r="D18" s="71" t="s">
        <v>168</v>
      </c>
      <c r="E18" s="389" t="s">
        <v>171</v>
      </c>
      <c r="F18" s="390"/>
      <c r="G18" s="80" t="s">
        <v>226</v>
      </c>
      <c r="H18" s="395">
        <v>1</v>
      </c>
      <c r="I18" s="396"/>
      <c r="J18" s="80" t="s">
        <v>223</v>
      </c>
      <c r="K18" s="62">
        <v>1</v>
      </c>
      <c r="L18" s="80" t="s">
        <v>231</v>
      </c>
      <c r="M18" s="80">
        <v>1</v>
      </c>
      <c r="N18" s="80" t="str">
        <f>Légende_fiche_enjeux_habitat!H30</f>
        <v>Modérée</v>
      </c>
      <c r="O18" s="191" t="str">
        <f>Légende_fiche_enjeux_habitat!I30</f>
        <v>&gt; ou égal à 5</v>
      </c>
    </row>
    <row r="19" spans="2:15" ht="60.75" thickBot="1">
      <c r="B19" s="402" t="s">
        <v>193</v>
      </c>
      <c r="C19" s="403"/>
      <c r="D19" s="404" t="s">
        <v>193</v>
      </c>
      <c r="E19" s="405"/>
      <c r="F19" s="403"/>
      <c r="G19" s="49" t="s">
        <v>43</v>
      </c>
      <c r="H19" s="397">
        <v>0</v>
      </c>
      <c r="I19" s="398"/>
      <c r="J19" s="49" t="s">
        <v>123</v>
      </c>
      <c r="K19" s="50">
        <f>0</f>
        <v>0</v>
      </c>
      <c r="L19" s="49" t="s">
        <v>123</v>
      </c>
      <c r="M19" s="49">
        <f>0</f>
        <v>0</v>
      </c>
      <c r="N19" s="49" t="str">
        <f>Légende_fiche_enjeux_habitat!H31</f>
        <v>Faible</v>
      </c>
      <c r="O19" s="221" t="str">
        <f>Légende_fiche_enjeux_habitat!I31</f>
        <v>&lt; 5</v>
      </c>
    </row>
    <row r="20" ht="16.5" thickBot="1"/>
    <row r="21" spans="2:15" ht="51" customHeight="1" thickBot="1">
      <c r="B21" s="368" t="str">
        <f>Légende_fiche_enjeux_habitat!H26</f>
        <v>Calcul de la note D = somme des 5 critères (D1 à D5) : D1 : Statut européen ; D2 : État de dégradation ; D3 : Représentativité spatiale ; D4 : Flore patrimoniale ;
D5 : Faune patrimoniale.
CF. détail de critère dans tableau "Note critère D".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69"/>
    </row>
  </sheetData>
  <sheetProtection/>
  <mergeCells count="28">
    <mergeCell ref="N2:O2"/>
    <mergeCell ref="L2:M2"/>
    <mergeCell ref="B2:C2"/>
    <mergeCell ref="D2:F2"/>
    <mergeCell ref="G2:I2"/>
    <mergeCell ref="J2:K2"/>
    <mergeCell ref="N14:O14"/>
    <mergeCell ref="B14:C14"/>
    <mergeCell ref="B15:C15"/>
    <mergeCell ref="J15:K15"/>
    <mergeCell ref="J14:K14"/>
    <mergeCell ref="D14:F14"/>
    <mergeCell ref="D15:F15"/>
    <mergeCell ref="G14:I14"/>
    <mergeCell ref="G15:I15"/>
    <mergeCell ref="B18:C18"/>
    <mergeCell ref="B19:C19"/>
    <mergeCell ref="D19:F19"/>
    <mergeCell ref="L14:M14"/>
    <mergeCell ref="L15:M15"/>
    <mergeCell ref="B21:O21"/>
    <mergeCell ref="E16:F16"/>
    <mergeCell ref="E17:F17"/>
    <mergeCell ref="E18:F18"/>
    <mergeCell ref="H16:I16"/>
    <mergeCell ref="H17:I17"/>
    <mergeCell ref="H18:I18"/>
    <mergeCell ref="H19:I19"/>
  </mergeCells>
  <conditionalFormatting sqref="B3:B11">
    <cfRule type="cellIs" priority="18" dxfId="229" operator="equal">
      <formula>$B$17</formula>
    </cfRule>
    <cfRule type="cellIs" priority="20" dxfId="228" operator="equal">
      <formula>$B$16</formula>
    </cfRule>
  </conditionalFormatting>
  <conditionalFormatting sqref="H3:H11">
    <cfRule type="cellIs" priority="10" dxfId="228" operator="greaterThan">
      <formula>0.5</formula>
    </cfRule>
    <cfRule type="cellIs" priority="11" dxfId="229" operator="between">
      <formula>0.25</formula>
      <formula>0.5</formula>
    </cfRule>
    <cfRule type="cellIs" priority="12" dxfId="230" operator="between">
      <formula>0.02</formula>
      <formula>0.25</formula>
    </cfRule>
    <cfRule type="cellIs" priority="13" dxfId="231" operator="lessThan">
      <formula>0.02</formula>
    </cfRule>
  </conditionalFormatting>
  <conditionalFormatting sqref="O3:O11">
    <cfRule type="cellIs" priority="5" dxfId="232" operator="lessThan">
      <formula>5</formula>
    </cfRule>
    <cfRule type="cellIs" priority="6" dxfId="230" operator="between">
      <formula>5</formula>
      <formula>6.999</formula>
    </cfRule>
    <cfRule type="cellIs" priority="7" dxfId="229" operator="between">
      <formula>7</formula>
      <formula>8.999</formula>
    </cfRule>
    <cfRule type="cellIs" priority="8" dxfId="228" operator="between">
      <formula>9</formula>
      <formula>11.999</formula>
    </cfRule>
    <cfRule type="cellIs" priority="9" dxfId="233" operator="greaterThanOrEqual">
      <formula>12</formula>
    </cfRule>
  </conditionalFormatting>
  <conditionalFormatting sqref="G3:G11">
    <cfRule type="cellIs" priority="1" dxfId="2" operator="equal">
      <formula>"Forte"</formula>
    </cfRule>
    <cfRule type="cellIs" priority="2" dxfId="1" operator="equal">
      <formula>"Importante"</formula>
    </cfRule>
    <cfRule type="cellIs" priority="3" dxfId="0" operator="equal">
      <formula>"Faible"</formula>
    </cfRule>
    <cfRule type="cellIs" priority="4" dxfId="3" operator="equal">
      <formula>"Non significatif"</formula>
    </cfRule>
  </conditionalFormatting>
  <conditionalFormatting sqref="C3:C11">
    <cfRule type="colorScale" priority="21" dxfId="234">
      <colorScale>
        <cfvo type="num" val="1"/>
        <cfvo type="num" val="2"/>
        <color rgb="FFFFC000"/>
        <color rgb="FFFF0000"/>
      </colorScale>
    </cfRule>
  </conditionalFormatting>
  <conditionalFormatting sqref="I3:I11 K3:K11 M3:M11">
    <cfRule type="cellIs" priority="14" dxfId="228" operator="equal">
      <formula>3</formula>
    </cfRule>
    <cfRule type="cellIs" priority="15" dxfId="229" operator="equal">
      <formula>2</formula>
    </cfRule>
    <cfRule type="cellIs" priority="16" dxfId="230" operator="equal">
      <formula>1</formula>
    </cfRule>
    <cfRule type="cellIs" priority="17" dxfId="231" operator="equal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5"/>
  <cols>
    <col min="1" max="1" width="55.28125" style="48" customWidth="1"/>
    <col min="2" max="2" width="58.140625" style="48" customWidth="1"/>
  </cols>
  <sheetData>
    <row r="1" ht="16.5" thickBot="1">
      <c r="A1" s="75" t="s">
        <v>12</v>
      </c>
    </row>
    <row r="2" spans="1:2" ht="15.75">
      <c r="A2" s="318" t="s">
        <v>46</v>
      </c>
      <c r="B2" s="322" t="s">
        <v>45</v>
      </c>
    </row>
    <row r="3" spans="1:2" ht="30">
      <c r="A3" s="319" t="str">
        <f>Chiffres_cles_par_habitat!A3</f>
        <v>1210 Végétation annuelle des laisses de mer</v>
      </c>
      <c r="B3" s="323" t="s">
        <v>55</v>
      </c>
    </row>
    <row r="4" spans="1:2" ht="15.75">
      <c r="A4" s="319" t="str">
        <f>Chiffres_cles_par_habitat!A4</f>
        <v>1220 Végétation vivace des rivages de galets</v>
      </c>
      <c r="B4" s="324" t="s">
        <v>54</v>
      </c>
    </row>
    <row r="5" spans="1:2" ht="90">
      <c r="A5" s="319" t="str">
        <f>Chiffres_cles_par_habitat!A5</f>
        <v>1230 Falaises avec végétation des côtes atlantiques et baltiques</v>
      </c>
      <c r="B5" s="320" t="s">
        <v>56</v>
      </c>
    </row>
    <row r="6" spans="1:2" ht="15.75">
      <c r="A6" s="319" t="str">
        <f>Chiffres_cles_par_habitat!A6</f>
        <v>2110 Dunes mobiles embryonnaires</v>
      </c>
      <c r="B6" s="324" t="s">
        <v>57</v>
      </c>
    </row>
    <row r="7" spans="1:2" ht="30">
      <c r="A7" s="319" t="str">
        <f>Chiffres_cles_par_habitat!A7</f>
        <v>2120 Dunes mobiles du cordon littoral à Ammophila arenaria (dunes blanches)</v>
      </c>
      <c r="B7" s="324" t="s">
        <v>58</v>
      </c>
    </row>
    <row r="8" spans="1:2" ht="15.75">
      <c r="A8" s="319" t="str">
        <f>Chiffres_cles_par_habitat!A8</f>
        <v>4030 Landes sèches européennes</v>
      </c>
      <c r="B8" s="324" t="s">
        <v>60</v>
      </c>
    </row>
    <row r="9" spans="1:2" ht="30">
      <c r="A9" s="326" t="str">
        <f>Chiffres_cles_par_habitat!A9</f>
        <v>4040* Landes sèches atlantiques littorales à Erica vagans</v>
      </c>
      <c r="B9" s="327" t="s">
        <v>6</v>
      </c>
    </row>
    <row r="10" spans="1:2" ht="30">
      <c r="A10" s="319" t="str">
        <f>Chiffres_cles_par_habitat!A10</f>
        <v>6430 Mégaphorbiaies hygrophiles d'ourlets planitiaires et des étages montagnard à alpin </v>
      </c>
      <c r="B10" s="324" t="s">
        <v>59</v>
      </c>
    </row>
    <row r="11" spans="1:2" s="330" customFormat="1" ht="30.75" thickBot="1">
      <c r="A11" s="328" t="str">
        <f>Chiffres_cles_par_habitat!A11</f>
        <v>9180* Forêts de pentes, éboulis ou ravins du Tilio-Acerion</v>
      </c>
      <c r="B11" s="329" t="s">
        <v>61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5.00390625" style="0" customWidth="1"/>
    <col min="5" max="5" width="16.421875" style="0" customWidth="1"/>
    <col min="6" max="6" width="3.8515625" style="0" customWidth="1"/>
    <col min="7" max="7" width="25.8515625" style="0" customWidth="1"/>
    <col min="8" max="8" width="19.57421875" style="0" customWidth="1"/>
  </cols>
  <sheetData>
    <row r="1" spans="1:9" ht="17.25" thickBot="1">
      <c r="A1" s="422" t="s">
        <v>13</v>
      </c>
      <c r="B1" s="423"/>
      <c r="C1" s="423"/>
      <c r="D1" s="423"/>
      <c r="E1" s="423"/>
      <c r="F1" s="423"/>
      <c r="G1" s="423"/>
      <c r="H1" s="423"/>
      <c r="I1" s="424"/>
    </row>
    <row r="2" spans="1:9" ht="17.25" thickBot="1">
      <c r="A2" s="331"/>
      <c r="B2" s="331"/>
      <c r="C2" s="331"/>
      <c r="D2" s="331"/>
      <c r="E2" s="331"/>
      <c r="F2" s="331"/>
      <c r="G2" s="331"/>
      <c r="H2" s="331"/>
      <c r="I2" s="331"/>
    </row>
    <row r="3" spans="1:9" ht="17.25" thickBot="1">
      <c r="A3" s="422" t="s">
        <v>14</v>
      </c>
      <c r="B3" s="423"/>
      <c r="C3" s="423"/>
      <c r="D3" s="423"/>
      <c r="E3" s="423"/>
      <c r="F3" s="423"/>
      <c r="G3" s="423"/>
      <c r="H3" s="423"/>
      <c r="I3" s="424"/>
    </row>
    <row r="4" spans="1:9" ht="17.25" thickBot="1">
      <c r="A4" s="32"/>
      <c r="B4" s="32"/>
      <c r="C4" s="32"/>
      <c r="D4" s="32"/>
      <c r="E4" s="32"/>
      <c r="F4" s="32"/>
      <c r="G4" s="32"/>
      <c r="H4" s="32"/>
      <c r="I4" s="32"/>
    </row>
    <row r="5" spans="1:9" ht="40.5" customHeight="1" thickBot="1">
      <c r="A5" s="425" t="str">
        <f>Légende_fiche_enjeux_habitat!B3</f>
        <v>Critères en lien avec la responsabilité relative du site Natura 2000 pour la conservation de cet habitats à différentes échelles au sein du réseau Natura 2000</v>
      </c>
      <c r="B5" s="426"/>
      <c r="C5" s="32"/>
      <c r="D5" s="427" t="str">
        <f>Légende_fiche_enjeux_habitat!E3</f>
        <v>Notation des enjeux</v>
      </c>
      <c r="E5" s="428"/>
      <c r="F5" s="32"/>
      <c r="G5" s="427" t="str">
        <f>Légende_fiche_enjeux_habitat!H3</f>
        <v>Critères en lien avec la valeur qualitative intrinsecte de l'habitat sans notion de comparaison relative</v>
      </c>
      <c r="H5" s="429"/>
      <c r="I5" s="428"/>
    </row>
    <row r="6" spans="1:9" ht="17.25" thickBot="1">
      <c r="A6" s="32"/>
      <c r="B6" s="32"/>
      <c r="C6" s="32"/>
      <c r="D6" s="32"/>
      <c r="E6" s="32"/>
      <c r="F6" s="32"/>
      <c r="G6" s="32"/>
      <c r="H6" s="32"/>
      <c r="I6" s="32"/>
    </row>
    <row r="7" spans="1:9" ht="42.75" customHeight="1">
      <c r="A7" s="418" t="str">
        <f>Légende_fiche_enjeux_habitat!B5</f>
        <v>A : Rôle de la région Bretagne pour la conservation de cet habitat à différentes échelles (nombre de sites)</v>
      </c>
      <c r="B7" s="419"/>
      <c r="C7" s="33"/>
      <c r="D7" s="420" t="str">
        <f>Légende_fiche_enjeux_habitat!E7</f>
        <v>I =  A+B</v>
      </c>
      <c r="E7" s="420"/>
      <c r="F7" s="33"/>
      <c r="G7" s="418" t="str">
        <f>Légende_fiche_enjeux_habitat!H5</f>
        <v>B : Sensibilité de l'habitat à l'échelle européenne</v>
      </c>
      <c r="H7" s="421"/>
      <c r="I7" s="419"/>
    </row>
    <row r="8" spans="1:9" ht="45">
      <c r="A8" s="34" t="s">
        <v>197</v>
      </c>
      <c r="B8" s="35"/>
      <c r="C8" s="33"/>
      <c r="D8" s="420"/>
      <c r="E8" s="420"/>
      <c r="F8" s="33"/>
      <c r="G8" s="34" t="s">
        <v>146</v>
      </c>
      <c r="H8" s="36"/>
      <c r="I8" s="35"/>
    </row>
    <row r="9" spans="1:9" ht="30">
      <c r="A9" s="34" t="s">
        <v>198</v>
      </c>
      <c r="B9" s="35"/>
      <c r="C9" s="33"/>
      <c r="D9" s="33"/>
      <c r="E9" s="33"/>
      <c r="F9" s="33"/>
      <c r="G9" s="34" t="s">
        <v>147</v>
      </c>
      <c r="H9" s="36"/>
      <c r="I9" s="35"/>
    </row>
    <row r="10" spans="1:9" ht="45">
      <c r="A10" s="34" t="s">
        <v>199</v>
      </c>
      <c r="B10" s="35"/>
      <c r="C10" s="33"/>
      <c r="D10" s="33"/>
      <c r="E10" s="33"/>
      <c r="F10" s="33"/>
      <c r="G10" s="34" t="s">
        <v>148</v>
      </c>
      <c r="H10" s="36"/>
      <c r="I10" s="35"/>
    </row>
    <row r="11" spans="1:9" ht="30.75" thickBot="1">
      <c r="A11" s="37" t="s">
        <v>200</v>
      </c>
      <c r="B11" s="38"/>
      <c r="C11" s="33"/>
      <c r="D11" s="33"/>
      <c r="E11" s="33"/>
      <c r="F11" s="33"/>
      <c r="G11" s="34" t="s">
        <v>149</v>
      </c>
      <c r="H11" s="36"/>
      <c r="I11" s="35"/>
    </row>
    <row r="12" spans="1:9" ht="15.75" thickBot="1">
      <c r="A12" s="39"/>
      <c r="B12" s="40"/>
      <c r="C12" s="33"/>
      <c r="D12" s="33"/>
      <c r="E12" s="33"/>
      <c r="F12" s="33"/>
      <c r="G12" s="435" t="s">
        <v>200</v>
      </c>
      <c r="H12" s="436"/>
      <c r="I12" s="38"/>
    </row>
    <row r="13" spans="1:9" ht="48" customHeight="1">
      <c r="A13" s="33"/>
      <c r="B13" s="33"/>
      <c r="C13" s="33"/>
      <c r="D13" s="431" t="str">
        <f>Légende_fiche_enjeux_habitat!E9</f>
        <v>I : Reponsabilité de la région Bretagne pour la conservation de l'habitat à l'échelle européenne</v>
      </c>
      <c r="E13" s="432"/>
      <c r="F13" s="33"/>
      <c r="G13" s="33"/>
      <c r="H13" s="33"/>
      <c r="I13" s="33"/>
    </row>
    <row r="14" spans="1:9" ht="15.75" thickBot="1">
      <c r="A14" s="33"/>
      <c r="B14" s="33"/>
      <c r="C14" s="33"/>
      <c r="D14" s="41"/>
      <c r="E14" s="42"/>
      <c r="F14" s="33"/>
      <c r="G14" s="33"/>
      <c r="H14" s="33"/>
      <c r="I14" s="33"/>
    </row>
    <row r="15" spans="1:9" ht="28.5" customHeight="1">
      <c r="A15" s="418" t="str">
        <f>Légende_fiche_enjeux_habitat!B13</f>
        <v>C : Importance du site Natura 2000 par rapport à la région Bretagne pour cet habitat (surface)</v>
      </c>
      <c r="B15" s="419"/>
      <c r="C15" s="33"/>
      <c r="D15" s="33"/>
      <c r="E15" s="33"/>
      <c r="F15" s="33"/>
      <c r="G15" s="33"/>
      <c r="H15" s="33"/>
      <c r="I15" s="33"/>
    </row>
    <row r="16" spans="1:9" ht="30">
      <c r="A16" s="34" t="s">
        <v>202</v>
      </c>
      <c r="B16" s="35"/>
      <c r="C16" s="33"/>
      <c r="D16" s="33"/>
      <c r="E16" s="430" t="str">
        <f>Légende_fiche_enjeux_habitat!F15</f>
        <v>II = I+C</v>
      </c>
      <c r="F16" s="33"/>
      <c r="G16" s="33"/>
      <c r="H16" s="33"/>
      <c r="I16" s="33"/>
    </row>
    <row r="17" spans="1:9" ht="22.5" customHeight="1">
      <c r="A17" s="34" t="s">
        <v>203</v>
      </c>
      <c r="B17" s="35"/>
      <c r="C17" s="33"/>
      <c r="D17" s="33"/>
      <c r="E17" s="430"/>
      <c r="F17" s="33"/>
      <c r="G17" s="33"/>
      <c r="H17" s="33"/>
      <c r="I17" s="33"/>
    </row>
    <row r="18" spans="1:9" ht="60">
      <c r="A18" s="34" t="s">
        <v>204</v>
      </c>
      <c r="B18" s="35"/>
      <c r="C18" s="33"/>
      <c r="D18" s="33"/>
      <c r="E18" s="430"/>
      <c r="F18" s="33"/>
      <c r="G18" s="33"/>
      <c r="H18" s="33"/>
      <c r="I18" s="33"/>
    </row>
    <row r="19" spans="1:9" ht="15.75" thickBot="1">
      <c r="A19" s="37" t="s">
        <v>200</v>
      </c>
      <c r="B19" s="38"/>
      <c r="C19" s="33"/>
      <c r="D19" s="33"/>
      <c r="E19" s="33"/>
      <c r="F19" s="33"/>
      <c r="G19" s="33"/>
      <c r="H19" s="33"/>
      <c r="I19" s="33"/>
    </row>
    <row r="20" spans="1:9" ht="45.75" customHeight="1">
      <c r="A20" s="39"/>
      <c r="B20" s="40"/>
      <c r="C20" s="33"/>
      <c r="D20" s="431" t="str">
        <f>Légende_fiche_enjeux_habitat!E18</f>
        <v>II : Responsabilité de ce site Natura 2000 pour la conservation de cet habitat</v>
      </c>
      <c r="E20" s="432"/>
      <c r="F20" s="33"/>
      <c r="G20" s="33"/>
      <c r="H20" s="33"/>
      <c r="I20" s="33"/>
    </row>
    <row r="21" spans="1:9" ht="15.75" thickBot="1">
      <c r="A21" s="39"/>
      <c r="B21" s="40"/>
      <c r="C21" s="33"/>
      <c r="D21" s="41"/>
      <c r="E21" s="42"/>
      <c r="F21" s="33"/>
      <c r="G21" s="33"/>
      <c r="H21" s="33"/>
      <c r="I21" s="33"/>
    </row>
    <row r="22" spans="1:9" ht="40.5" customHeight="1">
      <c r="A22" s="40"/>
      <c r="B22" s="40"/>
      <c r="C22" s="33"/>
      <c r="D22" s="33"/>
      <c r="E22" s="33"/>
      <c r="F22" s="33"/>
      <c r="G22" s="431" t="str">
        <f>Légende_fiche_enjeux_habitat!H25</f>
        <v>D : Valeur patrimoniale de l'habitat au sein du site Natura 2000</v>
      </c>
      <c r="H22" s="433"/>
      <c r="I22" s="432"/>
    </row>
    <row r="23" spans="1:9" ht="15">
      <c r="A23" s="40"/>
      <c r="B23" s="40"/>
      <c r="C23" s="33"/>
      <c r="D23" s="434" t="str">
        <f>Légende_fiche_enjeux_habitat!E28</f>
        <v>III = (II x 2) + D</v>
      </c>
      <c r="E23" s="33"/>
      <c r="F23" s="33"/>
      <c r="G23" s="34" t="s">
        <v>150</v>
      </c>
      <c r="H23" s="36"/>
      <c r="I23" s="35"/>
    </row>
    <row r="24" spans="1:9" ht="15">
      <c r="A24" s="33"/>
      <c r="B24" s="33"/>
      <c r="C24" s="33"/>
      <c r="D24" s="434"/>
      <c r="E24" s="33"/>
      <c r="F24" s="33"/>
      <c r="G24" s="34" t="s">
        <v>153</v>
      </c>
      <c r="H24" s="36"/>
      <c r="I24" s="35"/>
    </row>
    <row r="25" spans="1:9" ht="27" customHeight="1">
      <c r="A25" s="33"/>
      <c r="B25" s="33"/>
      <c r="C25" s="33"/>
      <c r="D25" s="434"/>
      <c r="E25" s="33"/>
      <c r="F25" s="33"/>
      <c r="G25" s="34" t="s">
        <v>143</v>
      </c>
      <c r="H25" s="36"/>
      <c r="I25" s="35"/>
    </row>
    <row r="26" spans="1:9" ht="15">
      <c r="A26" s="33"/>
      <c r="B26" s="33"/>
      <c r="C26" s="33"/>
      <c r="D26" s="434"/>
      <c r="E26" s="33"/>
      <c r="F26" s="33"/>
      <c r="G26" s="34" t="s">
        <v>151</v>
      </c>
      <c r="H26" s="36"/>
      <c r="I26" s="35"/>
    </row>
    <row r="27" spans="1:9" ht="15">
      <c r="A27" s="33"/>
      <c r="B27" s="33"/>
      <c r="C27" s="33"/>
      <c r="D27" s="33"/>
      <c r="E27" s="33"/>
      <c r="F27" s="33"/>
      <c r="G27" s="34" t="s">
        <v>152</v>
      </c>
      <c r="H27" s="36"/>
      <c r="I27" s="35"/>
    </row>
    <row r="28" spans="1:9" ht="15.75" thickBot="1">
      <c r="A28" s="33"/>
      <c r="B28" s="33"/>
      <c r="C28" s="33"/>
      <c r="D28" s="33"/>
      <c r="E28" s="33"/>
      <c r="F28" s="33"/>
      <c r="G28" s="43" t="s">
        <v>200</v>
      </c>
      <c r="H28" s="44"/>
      <c r="I28" s="38"/>
    </row>
    <row r="29" spans="1:9" ht="55.5" customHeight="1">
      <c r="A29" s="33"/>
      <c r="B29" s="33"/>
      <c r="C29" s="33"/>
      <c r="D29" s="431" t="str">
        <f>Légende_fiche_enjeux_habitat!E32</f>
        <v>III : Enjeux patrimonial de conservation de l'habitat au sein de ce site Natura 2000</v>
      </c>
      <c r="E29" s="432"/>
      <c r="F29" s="33"/>
      <c r="G29" s="33"/>
      <c r="H29" s="33"/>
      <c r="I29" s="33"/>
    </row>
    <row r="30" spans="1:9" ht="15.75" thickBot="1">
      <c r="A30" s="33"/>
      <c r="B30" s="33"/>
      <c r="C30" s="33"/>
      <c r="D30" s="41"/>
      <c r="E30" s="42"/>
      <c r="F30" s="33"/>
      <c r="G30" s="33"/>
      <c r="H30" s="33"/>
      <c r="I30" s="33"/>
    </row>
    <row r="31" spans="1:9" ht="1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>
      <c r="A32" s="45"/>
      <c r="B32" s="45"/>
      <c r="C32" s="45"/>
      <c r="D32" s="45"/>
      <c r="E32" s="45"/>
      <c r="F32" s="45"/>
      <c r="G32" s="45"/>
      <c r="H32" s="45"/>
      <c r="I32" s="45"/>
    </row>
  </sheetData>
  <sheetProtection/>
  <mergeCells count="16">
    <mergeCell ref="G12:H12"/>
    <mergeCell ref="D13:E13"/>
    <mergeCell ref="A15:B15"/>
    <mergeCell ref="E16:E18"/>
    <mergeCell ref="D20:E20"/>
    <mergeCell ref="G22:I22"/>
    <mergeCell ref="D23:D26"/>
    <mergeCell ref="D29:E29"/>
    <mergeCell ref="A7:B7"/>
    <mergeCell ref="D7:E8"/>
    <mergeCell ref="G7:I7"/>
    <mergeCell ref="A3:I3"/>
    <mergeCell ref="A1:I1"/>
    <mergeCell ref="A5:B5"/>
    <mergeCell ref="D5:E5"/>
    <mergeCell ref="G5:I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40" t="str">
        <f>Chiffres_cles_par_habitat!A3</f>
        <v>1210 Végétation annuelle des laisses de mer</v>
      </c>
      <c r="B1" s="441"/>
      <c r="C1" s="441"/>
      <c r="D1" s="441"/>
      <c r="E1" s="441"/>
      <c r="F1" s="441"/>
      <c r="G1" s="441"/>
      <c r="H1" s="441"/>
      <c r="I1" s="442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46" t="str">
        <f>Habitats_declines!B3</f>
        <v>1210-1 - Laisses de mer sur substrat sableux à vaseux des côtes Manche-Atlantique et mer du Nord </v>
      </c>
      <c r="B3" s="441"/>
      <c r="C3" s="441"/>
      <c r="D3" s="441"/>
      <c r="E3" s="441"/>
      <c r="F3" s="441"/>
      <c r="G3" s="441"/>
      <c r="H3" s="441"/>
      <c r="I3" s="442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64" t="str">
        <f>Légende_fiche_enjeux_habitat!B3</f>
        <v>Critères en lien avec la responsabilité relative du site Natura 2000 pour la conservation de cet habitats à différentes échelles au sein du réseau Natura 2000</v>
      </c>
      <c r="B5" s="365"/>
      <c r="C5" s="1"/>
      <c r="D5" s="359" t="str">
        <f>Légende_fiche_enjeux_habitat!E3</f>
        <v>Notation des enjeux</v>
      </c>
      <c r="E5" s="360"/>
      <c r="F5" s="1"/>
      <c r="G5" s="359" t="str">
        <f>Légende_fiche_enjeux_habitat!H3</f>
        <v>Critères en lien avec la valeur qualitative intrinsecte de l'habitat sans notion de comparaison relative</v>
      </c>
      <c r="H5" s="443"/>
      <c r="I5" s="36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49" t="str">
        <f>Légende_fiche_enjeux_habitat!B5</f>
        <v>A : Rôle de la région Bretagne pour la conservation de cet habitat à différentes échelles (nombre de sites)</v>
      </c>
      <c r="B7" s="350"/>
      <c r="C7" s="2"/>
      <c r="D7" s="444" t="str">
        <f>Légende_fiche_enjeux_habitat!E7</f>
        <v>I =  A+B</v>
      </c>
      <c r="E7" s="444"/>
      <c r="F7" s="2"/>
      <c r="G7" s="349" t="str">
        <f>Légende_fiche_enjeux_habitat!H5</f>
        <v>B : Sensibilité de l'habitat à l'échelle européenne</v>
      </c>
      <c r="H7" s="445"/>
      <c r="I7" s="350"/>
      <c r="J7" s="1"/>
    </row>
    <row r="8" spans="1:10" ht="45">
      <c r="A8" s="122" t="s">
        <v>197</v>
      </c>
      <c r="B8" s="123">
        <f>Chiffres_cles_par_habitat!D3</f>
        <v>118</v>
      </c>
      <c r="C8" s="2"/>
      <c r="D8" s="444"/>
      <c r="E8" s="444"/>
      <c r="F8" s="2"/>
      <c r="G8" s="122" t="str">
        <f>Detail_note_critere_B!B2</f>
        <v>B1 : Aire de répartition. Source : cartes de répartition europenne (site du CTE), FSD pour nombre de régions biogéographiques.</v>
      </c>
      <c r="H8" s="53" t="str">
        <f>Detail_note_critere_B!B3</f>
        <v>Large : 6 régions biogéographiques (atlantique et méditéranéenne)</v>
      </c>
      <c r="I8" s="127">
        <f>Detail_note_critere_B!C3</f>
        <v>1</v>
      </c>
      <c r="J8" s="1"/>
    </row>
    <row r="9" spans="1:10" ht="105">
      <c r="A9" s="122" t="s">
        <v>198</v>
      </c>
      <c r="B9" s="123">
        <f>Chiffres_cles_par_habitat!F3</f>
        <v>32</v>
      </c>
      <c r="C9" s="2"/>
      <c r="D9" s="2"/>
      <c r="E9" s="2"/>
      <c r="F9" s="2"/>
      <c r="G9" s="122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57" t="str">
        <f>Detail_note_critere_B!D3</f>
        <v>Habitat à ampitude écologique restreinte : habitat strictement limité à une étroite frange littorale</v>
      </c>
      <c r="I9" s="128">
        <f>Detail_note_critere_B!E3</f>
        <v>3</v>
      </c>
      <c r="J9" s="1"/>
    </row>
    <row r="10" spans="1:10" ht="90">
      <c r="A10" s="122" t="s">
        <v>199</v>
      </c>
      <c r="B10" s="124">
        <f>Chiffres_cles_par_habitat!H3</f>
        <v>0.2711864406779661</v>
      </c>
      <c r="C10" s="2"/>
      <c r="D10" s="2"/>
      <c r="E10" s="2"/>
      <c r="F10" s="2"/>
      <c r="G10" s="122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80" t="str">
        <f>Detail_note_critere_B!F3</f>
        <v>Habitat peu commun en Europe : Presque sur tout le littoral européen mais que littoral. </v>
      </c>
      <c r="I10" s="131">
        <f>Detail_note_critere_B!H3</f>
        <v>2</v>
      </c>
      <c r="J10" s="1"/>
    </row>
    <row r="11" spans="1:10" ht="114" customHeight="1" thickBot="1">
      <c r="A11" s="125" t="s">
        <v>200</v>
      </c>
      <c r="B11" s="104">
        <f>Synthese_note_tous_habitats!D3</f>
        <v>3</v>
      </c>
      <c r="C11" s="2"/>
      <c r="D11" s="2"/>
      <c r="E11" s="2"/>
      <c r="F11" s="2"/>
      <c r="G11" s="122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57" t="str">
        <f>Detail_note_critere_B!I3</f>
        <v>Large dominance de "tendance négative"</v>
      </c>
      <c r="I11" s="128">
        <f>Detail_note_critere_B!K3</f>
        <v>3</v>
      </c>
      <c r="J11" s="1"/>
    </row>
    <row r="12" spans="1:10" ht="16.5" thickBot="1">
      <c r="A12" s="3"/>
      <c r="B12" s="4"/>
      <c r="C12" s="2"/>
      <c r="D12" s="2"/>
      <c r="E12" s="2"/>
      <c r="F12" s="2"/>
      <c r="G12" s="126" t="s">
        <v>200</v>
      </c>
      <c r="H12" s="258" t="str">
        <f>Detail_note_critere_B!L3</f>
        <v>Forte</v>
      </c>
      <c r="I12" s="259">
        <f>Detail_note_critere_B!M3</f>
        <v>3</v>
      </c>
      <c r="J12" s="1"/>
    </row>
    <row r="13" spans="1:10" ht="48" customHeight="1">
      <c r="A13" s="2"/>
      <c r="B13" s="2"/>
      <c r="C13" s="2"/>
      <c r="D13" s="344" t="str">
        <f>Légende_fiche_enjeux_habitat!E9</f>
        <v>I : Reponsabilité de la région Bretagne pour la conservation de l'habitat à l'échelle européenne</v>
      </c>
      <c r="E13" s="345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135" t="str">
        <f>Synthese_note_tous_habitats!G3</f>
        <v>Enjeux fort</v>
      </c>
      <c r="E14" s="104">
        <f>Synthese_note_tous_habitats!H3</f>
        <v>6</v>
      </c>
      <c r="F14" s="2"/>
      <c r="G14" s="2"/>
      <c r="H14" s="2"/>
      <c r="I14" s="2"/>
      <c r="J14" s="1"/>
    </row>
    <row r="15" spans="1:10" ht="28.5" customHeight="1">
      <c r="A15" s="349" t="str">
        <f>Légende_fiche_enjeux_habitat!B13</f>
        <v>C : Importance du site Natura 2000 par rapport à la région Bretagne pour cet habitat (surface)</v>
      </c>
      <c r="B15" s="350"/>
      <c r="C15" s="2"/>
      <c r="D15" s="2"/>
      <c r="E15" s="2"/>
      <c r="F15" s="2"/>
      <c r="G15" s="2"/>
      <c r="H15" s="2"/>
      <c r="I15" s="2"/>
      <c r="J15" s="1"/>
    </row>
    <row r="16" spans="1:10" ht="30">
      <c r="A16" s="122" t="s">
        <v>202</v>
      </c>
      <c r="B16" s="129">
        <f>Chiffres_cles_par_habitat!J3</f>
        <v>26.84</v>
      </c>
      <c r="C16" s="2"/>
      <c r="D16" s="2"/>
      <c r="E16" s="438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2" t="s">
        <v>203</v>
      </c>
      <c r="B17" s="123">
        <f>Chiffres_cles_par_habitat!L3</f>
        <v>0.46</v>
      </c>
      <c r="C17" s="2"/>
      <c r="D17" s="2"/>
      <c r="E17" s="438"/>
      <c r="F17" s="2"/>
      <c r="G17" s="2"/>
      <c r="H17" s="2"/>
      <c r="I17" s="2"/>
      <c r="J17" s="1"/>
    </row>
    <row r="18" spans="1:10" ht="60">
      <c r="A18" s="122" t="s">
        <v>204</v>
      </c>
      <c r="B18" s="130">
        <f>Chiffres_cles_par_habitat!M3</f>
        <v>0.01713859910581222</v>
      </c>
      <c r="C18" s="2"/>
      <c r="D18" s="2"/>
      <c r="E18" s="438"/>
      <c r="F18" s="2"/>
      <c r="G18" s="2"/>
      <c r="H18" s="2"/>
      <c r="I18" s="2"/>
      <c r="J18" s="1"/>
    </row>
    <row r="19" spans="1:10" ht="16.5" thickBot="1">
      <c r="A19" s="125" t="s">
        <v>200</v>
      </c>
      <c r="B19" s="304">
        <f>Synthese_note_tous_habitats!K3</f>
        <v>1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55" t="str">
        <f>Légende_fiche_enjeux_habitat!E18</f>
        <v>II : Responsabilité de ce site Natura 2000 pour la conservation de cet habitat</v>
      </c>
      <c r="E20" s="356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256" t="str">
        <f>Synthese_note_tous_habitats!L3</f>
        <v>Forte</v>
      </c>
      <c r="E21" s="260">
        <f>Synthese_note_tous_habitats!M3</f>
        <v>7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44" t="str">
        <f>Légende_fiche_enjeux_habitat!H25</f>
        <v>D : Valeur patrimoniale de l'habitat au sein du site Natura 2000</v>
      </c>
      <c r="H22" s="439"/>
      <c r="I22" s="345"/>
      <c r="J22" s="1"/>
    </row>
    <row r="23" spans="1:10" ht="30">
      <c r="A23" s="4"/>
      <c r="B23" s="4"/>
      <c r="C23" s="2"/>
      <c r="D23" s="437" t="str">
        <f>Légende_fiche_enjeux_habitat!E28</f>
        <v>III = (II x 2) + D</v>
      </c>
      <c r="E23" s="2"/>
      <c r="F23" s="2"/>
      <c r="G23" s="122" t="str">
        <f>Detail_note_critere_D!B2</f>
        <v>D1 : Statut européen de l'habitat</v>
      </c>
      <c r="H23" s="57" t="str">
        <f>Detail_note_critere_D!B3</f>
        <v>Habitat d'intérêt communautaire</v>
      </c>
      <c r="I23" s="128">
        <f>Detail_note_critere_D!C3</f>
        <v>1</v>
      </c>
      <c r="J23" s="1"/>
    </row>
    <row r="24" spans="1:10" ht="30">
      <c r="A24" s="2"/>
      <c r="B24" s="2"/>
      <c r="C24" s="2"/>
      <c r="D24" s="437"/>
      <c r="E24" s="2"/>
      <c r="F24" s="2"/>
      <c r="G24" s="122" t="str">
        <f>Detail_note_critere_D!D2</f>
        <v>D2 : État de dégradation</v>
      </c>
      <c r="H24" s="81" t="str">
        <f>Detail_note_critere_D!D3</f>
        <v>Habitat globalement non dégradé</v>
      </c>
      <c r="I24" s="132">
        <f>Detail_note_critere_D!F3</f>
        <v>3</v>
      </c>
      <c r="J24" s="1"/>
    </row>
    <row r="25" spans="1:10" ht="27" customHeight="1">
      <c r="A25" s="2"/>
      <c r="B25" s="2"/>
      <c r="C25" s="2"/>
      <c r="D25" s="437"/>
      <c r="E25" s="2"/>
      <c r="F25" s="2"/>
      <c r="G25" s="122" t="str">
        <f>Detail_note_critere_D!G2</f>
        <v>D3 : Représentativité spatiale</v>
      </c>
      <c r="H25" s="106" t="str">
        <f>Detail_note_critere_D!G3</f>
        <v>Non significative</v>
      </c>
      <c r="I25" s="133">
        <f>Detail_note_critere_D!I3</f>
        <v>0</v>
      </c>
      <c r="J25" s="1"/>
    </row>
    <row r="26" spans="1:10" ht="45">
      <c r="A26" s="2"/>
      <c r="B26" s="2"/>
      <c r="C26" s="2"/>
      <c r="D26" s="437"/>
      <c r="E26" s="2"/>
      <c r="F26" s="2"/>
      <c r="G26" s="122" t="str">
        <f>Detail_note_critere_D!J2</f>
        <v>D4 : Flore patrimoniale/rôle fonctionnel</v>
      </c>
      <c r="H26" s="80" t="str">
        <f>Detail_note_critere_D!J3</f>
        <v>Cortège caractéristique mais absence d'espèces à forte valeur patrimoniale</v>
      </c>
      <c r="I26" s="131">
        <f>Detail_note_critere_D!K3</f>
        <v>1</v>
      </c>
      <c r="J26" s="1"/>
    </row>
    <row r="27" spans="1:10" ht="45">
      <c r="A27" s="2"/>
      <c r="B27" s="2"/>
      <c r="C27" s="2"/>
      <c r="D27" s="2"/>
      <c r="E27" s="2"/>
      <c r="F27" s="2"/>
      <c r="G27" s="122" t="str">
        <f>Detail_note_critere_D!L2</f>
        <v>D5 : Faune patrimoniale/rôle fonctionnel</v>
      </c>
      <c r="H27" s="71" t="str">
        <f>Detail_note_critere_D!L3</f>
        <v>Gravelot à collier interrompu, limicoles en hivernage et migration, nébrie des sables</v>
      </c>
      <c r="I27" s="134">
        <f>Detail_note_critere_D!M3</f>
        <v>3</v>
      </c>
      <c r="J27" s="1"/>
    </row>
    <row r="28" spans="1:10" ht="16.5" thickBot="1">
      <c r="A28" s="2"/>
      <c r="B28" s="2"/>
      <c r="C28" s="2"/>
      <c r="D28" s="2"/>
      <c r="E28" s="2"/>
      <c r="F28" s="2"/>
      <c r="G28" s="125" t="s">
        <v>200</v>
      </c>
      <c r="H28" s="256" t="str">
        <f>Detail_note_critere_D!N3</f>
        <v>Forte</v>
      </c>
      <c r="I28" s="257">
        <f>Detail_note_critere_D!O3</f>
        <v>8</v>
      </c>
      <c r="J28" s="1"/>
    </row>
    <row r="29" spans="1:10" ht="55.5" customHeight="1">
      <c r="A29" s="2"/>
      <c r="B29" s="2"/>
      <c r="C29" s="2"/>
      <c r="D29" s="355" t="str">
        <f>Légende_fiche_enjeux_habitat!E32</f>
        <v>III : Enjeux patrimonial de conservation de l'habitat au sein de ce site Natura 2000</v>
      </c>
      <c r="E29" s="356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254" t="str">
        <f>Synthese_note_tous_habitats!P3</f>
        <v>Fort</v>
      </c>
      <c r="E30" s="255">
        <f>Synthese_note_tous_habitats!Q3</f>
        <v>7.333333333333333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G22:I22"/>
    <mergeCell ref="A1:I1"/>
    <mergeCell ref="A5:B5"/>
    <mergeCell ref="D5:E5"/>
    <mergeCell ref="G5:I5"/>
    <mergeCell ref="A7:B7"/>
    <mergeCell ref="D7:E8"/>
    <mergeCell ref="G7:I7"/>
    <mergeCell ref="A3:I3"/>
    <mergeCell ref="D23:D26"/>
    <mergeCell ref="D29:E29"/>
    <mergeCell ref="D13:E13"/>
    <mergeCell ref="A15:B15"/>
    <mergeCell ref="E16:E18"/>
    <mergeCell ref="D20:E20"/>
  </mergeCells>
  <conditionalFormatting sqref="I12">
    <cfRule type="cellIs" priority="27" dxfId="2" operator="equal">
      <formula>4</formula>
    </cfRule>
  </conditionalFormatting>
  <conditionalFormatting sqref="I8:I12 B11">
    <cfRule type="cellIs" priority="33" dxfId="21" operator="equal">
      <formula>0</formula>
    </cfRule>
  </conditionalFormatting>
  <conditionalFormatting sqref="E14">
    <cfRule type="cellIs" priority="21" dxfId="2" operator="equal">
      <formula>8</formula>
    </cfRule>
    <cfRule type="cellIs" priority="22" dxfId="1" operator="between">
      <formula>6</formula>
      <formula>7</formula>
    </cfRule>
    <cfRule type="cellIs" priority="23" dxfId="0" operator="between">
      <formula>4</formula>
      <formula>5</formula>
    </cfRule>
    <cfRule type="cellIs" priority="24" dxfId="3" operator="between">
      <formula>2</formula>
      <formula>3</formula>
    </cfRule>
  </conditionalFormatting>
  <conditionalFormatting sqref="E21 I28 E30">
    <cfRule type="cellIs" priority="16" dxfId="17" operator="greaterThanOrEqual">
      <formula>12</formula>
    </cfRule>
    <cfRule type="cellIs" priority="17" dxfId="2" operator="between">
      <formula>9</formula>
      <formula>11.9999</formula>
    </cfRule>
    <cfRule type="cellIs" priority="18" dxfId="1" operator="between">
      <formula>7</formula>
      <formula>8.9999</formula>
    </cfRule>
    <cfRule type="cellIs" priority="19" dxfId="0" operator="between">
      <formula>5</formula>
      <formula>6.9999</formula>
    </cfRule>
    <cfRule type="cellIs" priority="20" dxfId="3" operator="lessThan">
      <formula>5</formula>
    </cfRule>
  </conditionalFormatting>
  <conditionalFormatting sqref="I23">
    <cfRule type="cellIs" priority="14" dxfId="2" operator="equal">
      <formula>2</formula>
    </cfRule>
    <cfRule type="cellIs" priority="15" dxfId="1" operator="equal">
      <formula>1</formula>
    </cfRule>
  </conditionalFormatting>
  <conditionalFormatting sqref="I24">
    <cfRule type="cellIs" priority="11" dxfId="12" operator="equal">
      <formula>3</formula>
    </cfRule>
    <cfRule type="cellIs" priority="12" dxfId="0" operator="equal">
      <formula>2</formula>
    </cfRule>
    <cfRule type="cellIs" priority="13" dxfId="2" operator="equal">
      <formula>1</formula>
    </cfRule>
  </conditionalFormatting>
  <conditionalFormatting sqref="B19">
    <cfRule type="cellIs" priority="5" dxfId="2" operator="equal">
      <formula>6</formula>
    </cfRule>
    <cfRule type="cellIs" priority="6" dxfId="1" operator="equal">
      <formula>5</formula>
    </cfRule>
    <cfRule type="cellIs" priority="7" dxfId="0" operator="equal">
      <formula>4</formula>
    </cfRule>
    <cfRule type="cellIs" priority="8" dxfId="3" operator="equal">
      <formula>3</formula>
    </cfRule>
    <cfRule type="cellIs" priority="9" dxfId="12" operator="equal">
      <formula>2</formula>
    </cfRule>
    <cfRule type="cellIs" priority="10" dxfId="21" operator="equal">
      <formula>1</formula>
    </cfRule>
  </conditionalFormatting>
  <conditionalFormatting sqref="I8:I12 B11">
    <cfRule type="cellIs" priority="25" dxfId="2" operator="equal">
      <formula>4</formula>
    </cfRule>
  </conditionalFormatting>
  <conditionalFormatting sqref="I8:I12 B11">
    <cfRule type="cellIs" priority="26" dxfId="229" operator="equal">
      <formula>3</formula>
    </cfRule>
  </conditionalFormatting>
  <conditionalFormatting sqref="I8:I12 B11">
    <cfRule type="cellIs" priority="28" dxfId="0" operator="equal">
      <formula>2</formula>
    </cfRule>
  </conditionalFormatting>
  <conditionalFormatting sqref="I8:I12 B11">
    <cfRule type="cellIs" priority="29" dxfId="3" operator="equal">
      <formula>1</formula>
    </cfRule>
  </conditionalFormatting>
  <conditionalFormatting sqref="I25:I27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  <cfRule type="cellIs" priority="4" dxfId="3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40" t="str">
        <f>Chiffres_cles_par_habitat!A4</f>
        <v>1220 Végétation vivace des rivages de galets</v>
      </c>
      <c r="B1" s="441"/>
      <c r="C1" s="441"/>
      <c r="D1" s="441"/>
      <c r="E1" s="441"/>
      <c r="F1" s="441"/>
      <c r="G1" s="441"/>
      <c r="H1" s="441"/>
      <c r="I1" s="442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46" t="str">
        <f>Habitats_declines!B4</f>
        <v>1220-1 - Végétation des hauts de cordons de galets </v>
      </c>
      <c r="B3" s="441"/>
      <c r="C3" s="441"/>
      <c r="D3" s="441"/>
      <c r="E3" s="441"/>
      <c r="F3" s="441"/>
      <c r="G3" s="441"/>
      <c r="H3" s="441"/>
      <c r="I3" s="442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64" t="str">
        <f>Légende_fiche_enjeux_habitat!B3</f>
        <v>Critères en lien avec la responsabilité relative du site Natura 2000 pour la conservation de cet habitats à différentes échelles au sein du réseau Natura 2000</v>
      </c>
      <c r="B5" s="365"/>
      <c r="C5" s="1"/>
      <c r="D5" s="359" t="str">
        <f>Légende_fiche_enjeux_habitat!E3</f>
        <v>Notation des enjeux</v>
      </c>
      <c r="E5" s="360"/>
      <c r="F5" s="1"/>
      <c r="G5" s="359" t="str">
        <f>Légende_fiche_enjeux_habitat!H3</f>
        <v>Critères en lien avec la valeur qualitative intrinsecte de l'habitat sans notion de comparaison relative</v>
      </c>
      <c r="H5" s="443"/>
      <c r="I5" s="36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49" t="str">
        <f>Légende_fiche_enjeux_habitat!B5</f>
        <v>A : Rôle de la région Bretagne pour la conservation de cet habitat à différentes échelles (nombre de sites)</v>
      </c>
      <c r="B7" s="350"/>
      <c r="C7" s="2"/>
      <c r="D7" s="444" t="str">
        <f>Légende_fiche_enjeux_habitat!E7</f>
        <v>I =  A+B</v>
      </c>
      <c r="E7" s="444"/>
      <c r="F7" s="2"/>
      <c r="G7" s="349" t="str">
        <f>Légende_fiche_enjeux_habitat!H5</f>
        <v>B : Sensibilité de l'habitat à l'échelle européenne</v>
      </c>
      <c r="H7" s="445"/>
      <c r="I7" s="350"/>
      <c r="J7" s="1"/>
    </row>
    <row r="8" spans="1:10" ht="45">
      <c r="A8" s="122" t="s">
        <v>197</v>
      </c>
      <c r="B8" s="123">
        <f>Chiffres_cles_par_habitat!D4</f>
        <v>31</v>
      </c>
      <c r="C8" s="2"/>
      <c r="D8" s="444"/>
      <c r="E8" s="444"/>
      <c r="F8" s="2"/>
      <c r="G8" s="122" t="str">
        <f>Detail_note_critere_B!B2</f>
        <v>B1 : Aire de répartition. Source : cartes de répartition europenne (site du CTE), FSD pour nombre de régions biogéographiques.</v>
      </c>
      <c r="H8" s="53" t="str">
        <f>Detail_note_critere_B!B4</f>
        <v>Large : 4 régions biogéographiques</v>
      </c>
      <c r="I8" s="133">
        <f>Detail_note_critere_B!C4</f>
        <v>1</v>
      </c>
      <c r="J8" s="1"/>
    </row>
    <row r="9" spans="1:10" ht="105">
      <c r="A9" s="122" t="s">
        <v>198</v>
      </c>
      <c r="B9" s="123">
        <f>Chiffres_cles_par_habitat!F4</f>
        <v>20</v>
      </c>
      <c r="C9" s="2"/>
      <c r="D9" s="2"/>
      <c r="E9" s="2"/>
      <c r="F9" s="2"/>
      <c r="G9" s="122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57" t="str">
        <f>Detail_note_critere_B!D4</f>
        <v>Habitat à ampitude écologique restreinte : habitat strictement limité à une étroite frange littorale</v>
      </c>
      <c r="I9" s="305">
        <f>Detail_note_critere_B!E4</f>
        <v>3</v>
      </c>
      <c r="J9" s="1"/>
    </row>
    <row r="10" spans="1:10" ht="90">
      <c r="A10" s="122" t="s">
        <v>199</v>
      </c>
      <c r="B10" s="124">
        <f>Chiffres_cles_par_habitat!H4</f>
        <v>0.6451612903225806</v>
      </c>
      <c r="C10" s="2"/>
      <c r="D10" s="2"/>
      <c r="E10" s="2"/>
      <c r="F10" s="2"/>
      <c r="G10" s="122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57" t="str">
        <f>Detail_note_critere_B!F4</f>
        <v>Habitat rare en Europe : sur moins d'un tier du littoral européen</v>
      </c>
      <c r="I10" s="306">
        <f>Detail_note_critere_B!H4</f>
        <v>3</v>
      </c>
      <c r="J10" s="1"/>
    </row>
    <row r="11" spans="1:10" ht="114" customHeight="1" thickBot="1">
      <c r="A11" s="125" t="s">
        <v>200</v>
      </c>
      <c r="B11" s="104">
        <f>Synthese_note_tous_habitats!D4</f>
        <v>4</v>
      </c>
      <c r="C11" s="2"/>
      <c r="D11" s="2"/>
      <c r="E11" s="2"/>
      <c r="F11" s="2"/>
      <c r="G11" s="122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53" t="str">
        <f>Detail_note_critere_B!I4</f>
        <v>Dominance de "tendance stable"</v>
      </c>
      <c r="I11" s="305">
        <f>Detail_note_critere_B!K4</f>
        <v>1</v>
      </c>
      <c r="J11" s="1"/>
    </row>
    <row r="12" spans="1:10" ht="16.5" thickBot="1">
      <c r="A12" s="3"/>
      <c r="B12" s="4"/>
      <c r="C12" s="2"/>
      <c r="D12" s="2"/>
      <c r="E12" s="2"/>
      <c r="F12" s="2"/>
      <c r="G12" s="126" t="s">
        <v>200</v>
      </c>
      <c r="H12" s="121" t="str">
        <f>Detail_note_critere_B!L4</f>
        <v>Modérée</v>
      </c>
      <c r="I12" s="307">
        <f>Detail_note_critere_B!M4</f>
        <v>2</v>
      </c>
      <c r="J12" s="1"/>
    </row>
    <row r="13" spans="1:10" ht="48" customHeight="1">
      <c r="A13" s="2"/>
      <c r="B13" s="2"/>
      <c r="C13" s="2"/>
      <c r="D13" s="344" t="str">
        <f>Légende_fiche_enjeux_habitat!E9</f>
        <v>I : Reponsabilité de la région Bretagne pour la conservation de l'habitat à l'échelle européenne</v>
      </c>
      <c r="E13" s="345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135" t="str">
        <f>Synthese_note_tous_habitats!G4</f>
        <v>Enjeux fort</v>
      </c>
      <c r="E14" s="104">
        <f>Synthese_note_tous_habitats!H4</f>
        <v>6</v>
      </c>
      <c r="F14" s="2"/>
      <c r="G14" s="2"/>
      <c r="H14" s="2"/>
      <c r="I14" s="2"/>
      <c r="J14" s="1"/>
    </row>
    <row r="15" spans="1:10" ht="28.5" customHeight="1">
      <c r="A15" s="349" t="str">
        <f>Légende_fiche_enjeux_habitat!B14</f>
        <v>Point attribué en fonction % de la surface de l'habitat présent dans le site Natura 2000 "Ile de Groix" relatif à la surface de cet habitat au sein du réseau des sites Natura 2000 Breton (Source BIG Habitat CBNB - mai 2016)</v>
      </c>
      <c r="B15" s="350"/>
      <c r="C15" s="2"/>
      <c r="D15" s="2"/>
      <c r="E15" s="2"/>
      <c r="F15" s="2"/>
      <c r="G15" s="2"/>
      <c r="H15" s="2"/>
      <c r="I15" s="2"/>
      <c r="J15" s="1"/>
    </row>
    <row r="16" spans="1:10" ht="30">
      <c r="A16" s="122" t="s">
        <v>202</v>
      </c>
      <c r="B16" s="129">
        <f>Chiffres_cles_par_habitat!J4</f>
        <v>69.54</v>
      </c>
      <c r="C16" s="2"/>
      <c r="D16" s="2"/>
      <c r="E16" s="438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2" t="s">
        <v>203</v>
      </c>
      <c r="B17" s="123">
        <f>Chiffres_cles_par_habitat!L4</f>
        <v>0.09</v>
      </c>
      <c r="C17" s="2"/>
      <c r="D17" s="2"/>
      <c r="E17" s="438"/>
      <c r="F17" s="2"/>
      <c r="G17" s="2"/>
      <c r="H17" s="2"/>
      <c r="I17" s="2"/>
      <c r="J17" s="1"/>
    </row>
    <row r="18" spans="1:10" ht="60">
      <c r="A18" s="122" t="s">
        <v>204</v>
      </c>
      <c r="B18" s="130">
        <f>Chiffres_cles_par_habitat!M4</f>
        <v>0.0012942191544434857</v>
      </c>
      <c r="C18" s="2"/>
      <c r="D18" s="2"/>
      <c r="E18" s="438"/>
      <c r="F18" s="2"/>
      <c r="G18" s="2"/>
      <c r="H18" s="2"/>
      <c r="I18" s="2"/>
      <c r="J18" s="1"/>
    </row>
    <row r="19" spans="1:10" ht="16.5" thickBot="1">
      <c r="A19" s="125" t="s">
        <v>200</v>
      </c>
      <c r="B19" s="304">
        <f>Synthese_note_tous_habitats!K4</f>
        <v>1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55" t="str">
        <f>Légende_fiche_enjeux_habitat!E18</f>
        <v>II : Responsabilité de ce site Natura 2000 pour la conservation de cet habitat</v>
      </c>
      <c r="E20" s="356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256" t="str">
        <f>Synthese_note_tous_habitats!L4</f>
        <v>Forte</v>
      </c>
      <c r="E21" s="260">
        <f>Synthese_note_tous_habitats!M4</f>
        <v>7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44" t="str">
        <f>Légende_fiche_enjeux_habitat!H25</f>
        <v>D : Valeur patrimoniale de l'habitat au sein du site Natura 2000</v>
      </c>
      <c r="H22" s="439"/>
      <c r="I22" s="345"/>
      <c r="J22" s="1"/>
    </row>
    <row r="23" spans="1:10" ht="30">
      <c r="A23" s="4"/>
      <c r="B23" s="4"/>
      <c r="C23" s="2"/>
      <c r="D23" s="437" t="str">
        <f>Légende_fiche_enjeux_habitat!E28</f>
        <v>III = (II x 2) + D</v>
      </c>
      <c r="E23" s="2"/>
      <c r="F23" s="2"/>
      <c r="G23" s="122" t="str">
        <f>Detail_note_critere_D!B2</f>
        <v>D1 : Statut européen de l'habitat</v>
      </c>
      <c r="H23" s="57" t="str">
        <f>Detail_note_critere_D!B4</f>
        <v>Habitat d'intérêt communautaire</v>
      </c>
      <c r="I23" s="128">
        <f>Detail_note_critere_D!C4</f>
        <v>1</v>
      </c>
      <c r="J23" s="1"/>
    </row>
    <row r="24" spans="1:10" ht="30">
      <c r="A24" s="2"/>
      <c r="B24" s="2"/>
      <c r="C24" s="2"/>
      <c r="D24" s="437"/>
      <c r="E24" s="2"/>
      <c r="F24" s="2"/>
      <c r="G24" s="122" t="str">
        <f>Detail_note_critere_D!D2</f>
        <v>D2 : État de dégradation</v>
      </c>
      <c r="H24" s="81" t="str">
        <f>Detail_note_critere_D!D4</f>
        <v>Habitat globalement non dégradé</v>
      </c>
      <c r="I24" s="132">
        <f>Detail_note_critere_D!F4</f>
        <v>3</v>
      </c>
      <c r="J24" s="1"/>
    </row>
    <row r="25" spans="1:10" ht="27" customHeight="1">
      <c r="A25" s="2"/>
      <c r="B25" s="2"/>
      <c r="C25" s="2"/>
      <c r="D25" s="437"/>
      <c r="E25" s="2"/>
      <c r="F25" s="2"/>
      <c r="G25" s="122" t="str">
        <f>Detail_note_critere_D!G2</f>
        <v>D3 : Représentativité spatiale</v>
      </c>
      <c r="H25" s="106" t="str">
        <f>Detail_note_critere_D!G4</f>
        <v>Non significative</v>
      </c>
      <c r="I25" s="133">
        <f>Detail_note_critere_D!I4</f>
        <v>0</v>
      </c>
      <c r="J25" s="1"/>
    </row>
    <row r="26" spans="1:10" ht="45">
      <c r="A26" s="2"/>
      <c r="B26" s="2"/>
      <c r="C26" s="2"/>
      <c r="D26" s="437"/>
      <c r="E26" s="2"/>
      <c r="F26" s="2"/>
      <c r="G26" s="122" t="str">
        <f>Detail_note_critere_D!J2</f>
        <v>D4 : Flore patrimoniale/rôle fonctionnel</v>
      </c>
      <c r="H26" s="80" t="str">
        <f>Detail_note_critere_D!J4</f>
        <v>Cortège caractéristique mais absence d'espèces à forte valeur patrimoniale</v>
      </c>
      <c r="I26" s="131">
        <f>Detail_note_critere_D!K4</f>
        <v>1</v>
      </c>
      <c r="J26" s="1"/>
    </row>
    <row r="27" spans="1:10" ht="45">
      <c r="A27" s="2"/>
      <c r="B27" s="2"/>
      <c r="C27" s="2"/>
      <c r="D27" s="2"/>
      <c r="E27" s="2"/>
      <c r="F27" s="2"/>
      <c r="G27" s="122" t="str">
        <f>Detail_note_critere_D!L2</f>
        <v>D5 : Faune patrimoniale/rôle fonctionnel</v>
      </c>
      <c r="H27" s="71" t="str">
        <f>Detail_note_critere_D!L4</f>
        <v>Gravelot à collier interrompu, limicoles en hivernage et migration, nébrie des sables</v>
      </c>
      <c r="I27" s="134">
        <f>Detail_note_critere_D!M4</f>
        <v>3</v>
      </c>
      <c r="J27" s="1"/>
    </row>
    <row r="28" spans="1:10" ht="16.5" thickBot="1">
      <c r="A28" s="2"/>
      <c r="B28" s="2"/>
      <c r="C28" s="2"/>
      <c r="D28" s="2"/>
      <c r="E28" s="2"/>
      <c r="F28" s="2"/>
      <c r="G28" s="125" t="s">
        <v>200</v>
      </c>
      <c r="H28" s="256" t="str">
        <f>Detail_note_critere_D!N4</f>
        <v>Forte</v>
      </c>
      <c r="I28" s="257">
        <f>Detail_note_critere_D!O4</f>
        <v>8</v>
      </c>
      <c r="J28" s="1"/>
    </row>
    <row r="29" spans="1:10" ht="55.5" customHeight="1">
      <c r="A29" s="2"/>
      <c r="B29" s="2"/>
      <c r="C29" s="2"/>
      <c r="D29" s="355" t="str">
        <f>Légende_fiche_enjeux_habitat!E32</f>
        <v>III : Enjeux patrimonial de conservation de l'habitat au sein de ce site Natura 2000</v>
      </c>
      <c r="E29" s="356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254" t="str">
        <f>Synthese_note_tous_habitats!P4</f>
        <v>Fort</v>
      </c>
      <c r="E30" s="255">
        <f>Synthese_note_tous_habitats!Q4</f>
        <v>7.333333333333333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D29:E29"/>
    <mergeCell ref="D13:E13"/>
    <mergeCell ref="A15:B15"/>
    <mergeCell ref="E16:E18"/>
    <mergeCell ref="D20:E20"/>
    <mergeCell ref="G22:I22"/>
    <mergeCell ref="D23:D26"/>
    <mergeCell ref="A1:I1"/>
    <mergeCell ref="A3:I3"/>
    <mergeCell ref="A5:B5"/>
    <mergeCell ref="D5:E5"/>
    <mergeCell ref="G5:I5"/>
    <mergeCell ref="A7:B7"/>
    <mergeCell ref="D7:E8"/>
    <mergeCell ref="G7:I7"/>
  </mergeCells>
  <conditionalFormatting sqref="I12">
    <cfRule type="cellIs" priority="27" dxfId="2" operator="equal">
      <formula>4</formula>
    </cfRule>
  </conditionalFormatting>
  <conditionalFormatting sqref="I8:I12 B11">
    <cfRule type="cellIs" priority="30" dxfId="21" operator="equal">
      <formula>0</formula>
    </cfRule>
  </conditionalFormatting>
  <conditionalFormatting sqref="E14">
    <cfRule type="cellIs" priority="21" dxfId="2" operator="equal">
      <formula>8</formula>
    </cfRule>
    <cfRule type="cellIs" priority="22" dxfId="1" operator="between">
      <formula>6</formula>
      <formula>7</formula>
    </cfRule>
    <cfRule type="cellIs" priority="23" dxfId="0" operator="between">
      <formula>4</formula>
      <formula>5</formula>
    </cfRule>
    <cfRule type="cellIs" priority="24" dxfId="3" operator="between">
      <formula>2</formula>
      <formula>3</formula>
    </cfRule>
  </conditionalFormatting>
  <conditionalFormatting sqref="E21 I28 E30">
    <cfRule type="cellIs" priority="16" dxfId="17" operator="greaterThanOrEqual">
      <formula>12</formula>
    </cfRule>
    <cfRule type="cellIs" priority="17" dxfId="2" operator="between">
      <formula>9</formula>
      <formula>11.9999</formula>
    </cfRule>
    <cfRule type="cellIs" priority="18" dxfId="1" operator="between">
      <formula>7</formula>
      <formula>8.9999</formula>
    </cfRule>
    <cfRule type="cellIs" priority="19" dxfId="0" operator="between">
      <formula>5</formula>
      <formula>6.9999</formula>
    </cfRule>
    <cfRule type="cellIs" priority="20" dxfId="3" operator="lessThan">
      <formula>5</formula>
    </cfRule>
  </conditionalFormatting>
  <conditionalFormatting sqref="I23">
    <cfRule type="cellIs" priority="14" dxfId="2" operator="equal">
      <formula>2</formula>
    </cfRule>
    <cfRule type="cellIs" priority="15" dxfId="1" operator="equal">
      <formula>1</formula>
    </cfRule>
  </conditionalFormatting>
  <conditionalFormatting sqref="I24">
    <cfRule type="cellIs" priority="11" dxfId="12" operator="equal">
      <formula>3</formula>
    </cfRule>
    <cfRule type="cellIs" priority="12" dxfId="0" operator="equal">
      <formula>2</formula>
    </cfRule>
    <cfRule type="cellIs" priority="13" dxfId="2" operator="equal">
      <formula>1</formula>
    </cfRule>
  </conditionalFormatting>
  <conditionalFormatting sqref="B19">
    <cfRule type="cellIs" priority="5" dxfId="2" operator="equal">
      <formula>6</formula>
    </cfRule>
    <cfRule type="cellIs" priority="6" dxfId="1" operator="equal">
      <formula>5</formula>
    </cfRule>
    <cfRule type="cellIs" priority="7" dxfId="0" operator="equal">
      <formula>4</formula>
    </cfRule>
    <cfRule type="cellIs" priority="8" dxfId="3" operator="equal">
      <formula>3</formula>
    </cfRule>
    <cfRule type="cellIs" priority="9" dxfId="12" operator="equal">
      <formula>2</formula>
    </cfRule>
    <cfRule type="cellIs" priority="10" dxfId="21" operator="equal">
      <formula>1</formula>
    </cfRule>
  </conditionalFormatting>
  <conditionalFormatting sqref="I8:I12 B11">
    <cfRule type="cellIs" priority="25" dxfId="2" operator="equal">
      <formula>4</formula>
    </cfRule>
  </conditionalFormatting>
  <conditionalFormatting sqref="I8:I12 B11">
    <cfRule type="cellIs" priority="26" dxfId="229" operator="equal">
      <formula>3</formula>
    </cfRule>
  </conditionalFormatting>
  <conditionalFormatting sqref="I8:I12 B11">
    <cfRule type="cellIs" priority="28" dxfId="0" operator="equal">
      <formula>2</formula>
    </cfRule>
  </conditionalFormatting>
  <conditionalFormatting sqref="I8:I12 B11">
    <cfRule type="cellIs" priority="29" dxfId="3" operator="equal">
      <formula>1</formula>
    </cfRule>
  </conditionalFormatting>
  <conditionalFormatting sqref="I25:I27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  <cfRule type="cellIs" priority="4" dxfId="3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Lorient Agglomération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DELATOUCHE Typhaine</dc:creator>
  <cp:keywords/>
  <dc:description/>
  <cp:lastModifiedBy>DELATOUCHE Typhaine</cp:lastModifiedBy>
  <cp:lastPrinted>2016-06-15T10:20:38Z</cp:lastPrinted>
  <dcterms:created xsi:type="dcterms:W3CDTF">2016-05-23T11:58:56Z</dcterms:created>
  <dcterms:modified xsi:type="dcterms:W3CDTF">2016-06-15T10:20:50Z</dcterms:modified>
  <cp:category/>
  <cp:version/>
  <cp:contentType/>
  <cp:contentStatus/>
</cp:coreProperties>
</file>